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<sst xmlns="http://schemas.openxmlformats.org/spreadsheetml/2006/main" count="67" uniqueCount="66">
  <si>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</si>
  <si>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</si>
  <si>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</si>
  <si>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</si>
  <si>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</si>
  <si>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</si>
  <si>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</si>
  <si>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</si>
  <si>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</si>
  <si>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</si>
  <si>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</si>
  <si>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</si>
  <si>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</si>
  <si>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</si>
  <si>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</si>
  <si>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</si>
  <si>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</si>
  <si>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</si>
  <si>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</si>
  <si>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</si>
  <si>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</si>
  <si>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</si>
  <si>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</si>
  <si>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</si>
  <si>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</si>
  <si>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</si>
  <si>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</si>
  <si>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</si>
  <si>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</si>
  <si>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</si>
  <si>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</si>
  <si>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</si>
  <si>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</si>
  <si>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</si>
  <si>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</si>
  <si>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</si>
  <si>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</si>
  <si>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</si>
  <si>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</si>
  <si>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</si>
  <si>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</si>
  <si>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</si>
  <si>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</si>
  <si>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</si>
  <si>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Суворова д.3</t>
  </si>
  <si>
    <t>Итого за 2011 г</t>
  </si>
  <si>
    <t>Результат за месяц</t>
  </si>
  <si>
    <t>Дом по ул.Суворова д.3 вступил в ООО "Наш дом" с октября 2010 года            тариф 8,3 руб</t>
  </si>
  <si>
    <t>Благоустройство территории</t>
  </si>
  <si>
    <t>Итого за 2012 г</t>
  </si>
  <si>
    <t>4.13</t>
  </si>
  <si>
    <t>4.14</t>
  </si>
  <si>
    <t>Итого за 2013 г</t>
  </si>
  <si>
    <t>Итого за 2014 г</t>
  </si>
  <si>
    <t>рентабельность 5%</t>
  </si>
  <si>
    <t>Итого за 2015 г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</si>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</sst>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5" fillId="0" borderId="31" xfId="0" applyFont="1" applyBorder="1" applyAlignment="1">
      <alignment/>
    </xf>
    <xf numFmtId="2" fontId="25" fillId="0" borderId="34" xfId="0" applyNumberFormat="1" applyFont="1" applyBorder="1" applyAlignment="1">
      <alignment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2" fontId="27" fillId="0" borderId="3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7" xfId="0" applyNumberFormat="1" applyBorder="1" applyAlignment="1">
      <alignment horizontal="center"/>
    </xf>
    <xf numFmtId="2" fontId="21" fillId="0" borderId="48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27" fillId="0" borderId="26" xfId="0" applyFont="1" applyBorder="1" applyAlignment="1">
      <alignment wrapText="1"/>
    </xf>
    <xf numFmtId="0" fontId="27" fillId="0" borderId="34" xfId="0" applyFont="1" applyBorder="1" applyAlignment="1">
      <alignment wrapText="1"/>
    </xf>
    <xf numFmtId="2" fontId="27" fillId="0" borderId="46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4">
      <selection activeCell="A21" sqref="A21:X21"/>
    </sheetView>
  </sheetViews>
  <sheetFormatPr defaultColWidth="9.00390625" defaultRowHeight="12.75"/>
  <cols>
    <col min="1" max="1" width="4.25390625" style="25" customWidth="1"/>
    <col min="2" max="2" width="19.125" style="0" customWidth="1"/>
    <col min="3" max="3" width="7.125" style="0" hidden="1" customWidth="1"/>
    <col min="4" max="4" width="7.75390625" style="0" hidden="1" customWidth="1"/>
    <col min="5" max="5" width="8.625" style="0" hidden="1" customWidth="1"/>
    <col min="6" max="6" width="9.375" style="0" hidden="1" customWidth="1"/>
    <col min="7" max="7" width="10.00390625" style="0" hidden="1" customWidth="1"/>
    <col min="8" max="8" width="9.625" style="0" hidden="1" customWidth="1"/>
    <col min="9" max="9" width="9.25390625" style="0" hidden="1" customWidth="1"/>
    <col min="10" max="10" width="9.375" style="0" hidden="1" customWidth="1"/>
    <col min="11" max="12" width="8.875" style="0" customWidth="1"/>
    <col min="13" max="13" width="8.75390625" style="0" customWidth="1"/>
    <col min="14" max="14" width="8.00390625" style="0" customWidth="1"/>
    <col min="15" max="15" width="8.875" style="0" customWidth="1"/>
    <col min="16" max="16" width="8.75390625" style="0" customWidth="1"/>
    <col min="17" max="17" width="9.125" style="0" customWidth="1"/>
    <col min="18" max="18" width="8.75390625" style="0" customWidth="1"/>
    <col min="19" max="19" width="8.875" style="0" customWidth="1"/>
    <col min="20" max="21" width="8.625" style="0" customWidth="1"/>
    <col min="22" max="22" width="8.125" style="0" customWidth="1"/>
    <col min="23" max="23" width="8.375" style="0" customWidth="1"/>
    <col min="24" max="24" width="10.125" style="0" customWidth="1"/>
  </cols>
  <sheetData>
    <row r="1" spans="2:29" ht="12.75" customHeight="1">
      <c r="B1" s="85" t="s">
        <v>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85" t="s">
        <v>47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3"/>
      <c r="Z3" s="3"/>
      <c r="AA3" s="3"/>
      <c r="AB3" s="3"/>
      <c r="AC3" s="3"/>
    </row>
    <row r="4" spans="2:29" ht="24" customHeight="1">
      <c r="B4" s="83" t="s">
        <v>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2"/>
      <c r="Z4" s="2"/>
      <c r="AA4" s="2"/>
      <c r="AB4" s="2"/>
      <c r="AC4" s="2"/>
    </row>
    <row r="5" spans="2:29" ht="16.5" customHeight="1">
      <c r="B5" s="83" t="s">
        <v>44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2"/>
      <c r="Z5" s="2"/>
      <c r="AA5" s="2"/>
      <c r="AB5" s="2"/>
      <c r="AC5" s="2"/>
    </row>
    <row r="6" spans="2:29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5.25" customHeight="1" thickBot="1">
      <c r="A7" s="33" t="s">
        <v>26</v>
      </c>
      <c r="B7" s="26" t="s">
        <v>5</v>
      </c>
      <c r="C7" s="36" t="s">
        <v>41</v>
      </c>
      <c r="D7" s="61" t="s">
        <v>45</v>
      </c>
      <c r="E7" s="47" t="s">
        <v>49</v>
      </c>
      <c r="F7" s="47" t="s">
        <v>52</v>
      </c>
      <c r="G7" s="61" t="s">
        <v>53</v>
      </c>
      <c r="H7" s="47" t="s">
        <v>55</v>
      </c>
      <c r="I7" s="47" t="s">
        <v>62</v>
      </c>
      <c r="J7" s="47" t="s">
        <v>63</v>
      </c>
      <c r="K7" s="6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21</v>
      </c>
      <c r="V7" s="15" t="s">
        <v>20</v>
      </c>
      <c r="W7" s="47" t="s">
        <v>64</v>
      </c>
      <c r="X7" s="43" t="s">
        <v>65</v>
      </c>
      <c r="Y7" s="1"/>
      <c r="Z7" s="1"/>
      <c r="AA7" s="1"/>
      <c r="AB7" s="1"/>
      <c r="AC7" s="1"/>
    </row>
    <row r="8" spans="1:24" ht="15.75" customHeight="1" thickBot="1">
      <c r="A8" s="34" t="s">
        <v>27</v>
      </c>
      <c r="B8" s="27" t="s">
        <v>1</v>
      </c>
      <c r="C8" s="57">
        <v>4185.69</v>
      </c>
      <c r="D8" s="62">
        <v>16742.76</v>
      </c>
      <c r="E8" s="58">
        <v>16742.76</v>
      </c>
      <c r="F8" s="57">
        <v>16742.76</v>
      </c>
      <c r="G8" s="62">
        <v>16742.76</v>
      </c>
      <c r="H8" s="57">
        <v>16742.76</v>
      </c>
      <c r="I8" s="57">
        <v>16747.74</v>
      </c>
      <c r="J8" s="57">
        <v>16805.84</v>
      </c>
      <c r="K8" s="7">
        <v>1401.04</v>
      </c>
      <c r="L8" s="8">
        <v>1401.04</v>
      </c>
      <c r="M8" s="8">
        <v>1401.04</v>
      </c>
      <c r="N8" s="8">
        <v>1401.04</v>
      </c>
      <c r="O8" s="8">
        <v>1401.04</v>
      </c>
      <c r="P8" s="8">
        <v>1401.04</v>
      </c>
      <c r="Q8" s="8">
        <v>1401.04</v>
      </c>
      <c r="R8" s="8">
        <v>1401.04</v>
      </c>
      <c r="S8" s="8">
        <v>1401.04</v>
      </c>
      <c r="T8" s="8">
        <v>1401.04</v>
      </c>
      <c r="U8" s="8">
        <v>1401.04</v>
      </c>
      <c r="V8" s="16">
        <v>1401.04</v>
      </c>
      <c r="W8" s="48">
        <f>SUM(K8:V8)</f>
        <v>16812.480000000003</v>
      </c>
      <c r="X8" s="52">
        <f>SUM(C8:V8)</f>
        <v>138265.55</v>
      </c>
    </row>
    <row r="9" spans="1:24" s="81" customFormat="1" ht="13.5" thickBot="1">
      <c r="A9" s="74" t="s">
        <v>28</v>
      </c>
      <c r="B9" s="75" t="s">
        <v>2</v>
      </c>
      <c r="C9" s="76">
        <f aca="true" t="shared" si="0" ref="C9:K9">SUM(C10:C18)</f>
        <v>2178.9500000000003</v>
      </c>
      <c r="D9" s="77">
        <f t="shared" si="0"/>
        <v>13759.730000000003</v>
      </c>
      <c r="E9" s="76">
        <f t="shared" si="0"/>
        <v>20107.21</v>
      </c>
      <c r="F9" s="76">
        <f t="shared" si="0"/>
        <v>15897.3</v>
      </c>
      <c r="G9" s="78">
        <f t="shared" si="0"/>
        <v>15726.87</v>
      </c>
      <c r="H9" s="76">
        <f>SUM(H10:H18)</f>
        <v>8172.16</v>
      </c>
      <c r="I9" s="76">
        <f>SUM(I10:I18)</f>
        <v>13798.55</v>
      </c>
      <c r="J9" s="76">
        <f>SUM(J10:J18)</f>
        <v>13441.66</v>
      </c>
      <c r="K9" s="79">
        <f t="shared" si="0"/>
        <v>1190.5900000000001</v>
      </c>
      <c r="L9" s="79">
        <f aca="true" t="shared" si="1" ref="L9:V9">SUM(L10:L18)</f>
        <v>1121.06</v>
      </c>
      <c r="M9" s="79">
        <f t="shared" si="1"/>
        <v>1100.43</v>
      </c>
      <c r="N9" s="79">
        <f t="shared" si="1"/>
        <v>1144.83</v>
      </c>
      <c r="O9" s="79">
        <f t="shared" si="1"/>
        <v>1071.5200000000002</v>
      </c>
      <c r="P9" s="79">
        <f t="shared" si="1"/>
        <v>1083.01</v>
      </c>
      <c r="Q9" s="79">
        <f t="shared" si="1"/>
        <v>1174.57</v>
      </c>
      <c r="R9" s="79">
        <f t="shared" si="1"/>
        <v>1096.6000000000001</v>
      </c>
      <c r="S9" s="79">
        <f t="shared" si="1"/>
        <v>1017.2599999999999</v>
      </c>
      <c r="T9" s="79">
        <f t="shared" si="1"/>
        <v>1130.6</v>
      </c>
      <c r="U9" s="79">
        <f t="shared" si="1"/>
        <v>1163.17</v>
      </c>
      <c r="V9" s="77">
        <f t="shared" si="1"/>
        <v>1357.2299999999998</v>
      </c>
      <c r="W9" s="76">
        <f>SUM(K9:V9)</f>
        <v>13650.87</v>
      </c>
      <c r="X9" s="80">
        <f>SUM(C9:V9)</f>
        <v>116733.3</v>
      </c>
    </row>
    <row r="10" spans="1:24" ht="16.5" customHeight="1" thickBot="1">
      <c r="A10" s="34" t="s">
        <v>29</v>
      </c>
      <c r="B10" s="28" t="s">
        <v>4</v>
      </c>
      <c r="C10" s="40">
        <v>16.25</v>
      </c>
      <c r="D10" s="63">
        <v>1139.24</v>
      </c>
      <c r="E10" s="40">
        <v>2077.7</v>
      </c>
      <c r="F10" s="40">
        <v>1915.09</v>
      </c>
      <c r="G10" s="63">
        <v>1534.65</v>
      </c>
      <c r="H10" s="40">
        <v>672.29</v>
      </c>
      <c r="I10" s="40">
        <v>283.16</v>
      </c>
      <c r="J10" s="40">
        <v>95.6</v>
      </c>
      <c r="K10" s="7">
        <v>5.71</v>
      </c>
      <c r="L10" s="8">
        <v>6.27</v>
      </c>
      <c r="M10" s="8">
        <v>4.45</v>
      </c>
      <c r="N10" s="8">
        <v>12.53</v>
      </c>
      <c r="O10" s="8">
        <v>11.71</v>
      </c>
      <c r="P10" s="8">
        <v>12.03</v>
      </c>
      <c r="Q10" s="8">
        <v>10.26</v>
      </c>
      <c r="R10" s="8">
        <v>12.98</v>
      </c>
      <c r="S10" s="8">
        <v>9.65</v>
      </c>
      <c r="T10" s="8">
        <v>7.83</v>
      </c>
      <c r="U10" s="8">
        <v>9.09</v>
      </c>
      <c r="V10" s="16">
        <v>8.35</v>
      </c>
      <c r="W10" s="49">
        <f aca="true" t="shared" si="2" ref="W10:W20">SUM(K10:V10)</f>
        <v>110.86</v>
      </c>
      <c r="X10" s="53">
        <f aca="true" t="shared" si="3" ref="X10:X18">SUM(C10:V10)</f>
        <v>7844.84</v>
      </c>
    </row>
    <row r="11" spans="1:24" ht="18.75" customHeight="1" thickBot="1">
      <c r="A11" s="34" t="s">
        <v>30</v>
      </c>
      <c r="B11" s="29" t="s">
        <v>57</v>
      </c>
      <c r="C11" s="41">
        <v>30.92</v>
      </c>
      <c r="D11" s="64">
        <v>1692.2</v>
      </c>
      <c r="E11" s="41">
        <v>3486.44</v>
      </c>
      <c r="F11" s="41">
        <v>2131.14</v>
      </c>
      <c r="G11" s="64">
        <v>551.82</v>
      </c>
      <c r="H11" s="41">
        <v>2459.15</v>
      </c>
      <c r="I11" s="41">
        <v>6.44</v>
      </c>
      <c r="J11" s="41">
        <v>797.84</v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7"/>
      <c r="W11" s="49">
        <f>SUM(K11:V11)</f>
        <v>0</v>
      </c>
      <c r="X11" s="53">
        <f t="shared" si="3"/>
        <v>11155.95</v>
      </c>
    </row>
    <row r="12" spans="1:24" ht="16.5" customHeight="1" thickBot="1">
      <c r="A12" s="34" t="s">
        <v>31</v>
      </c>
      <c r="B12" s="29" t="s">
        <v>56</v>
      </c>
      <c r="C12" s="41">
        <v>23.35</v>
      </c>
      <c r="D12" s="64">
        <v>599.86</v>
      </c>
      <c r="E12" s="41">
        <v>2050.38</v>
      </c>
      <c r="F12" s="41">
        <v>0</v>
      </c>
      <c r="G12" s="64">
        <v>1916.45</v>
      </c>
      <c r="H12" s="41">
        <v>152.23</v>
      </c>
      <c r="I12" s="41">
        <v>986.26</v>
      </c>
      <c r="J12" s="41">
        <v>95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7">
        <v>100</v>
      </c>
      <c r="W12" s="49">
        <f t="shared" si="2"/>
        <v>100</v>
      </c>
      <c r="X12" s="53">
        <f>SUM(C12:V12)</f>
        <v>5923.53</v>
      </c>
    </row>
    <row r="13" spans="1:24" ht="29.25" customHeight="1" thickBot="1">
      <c r="A13" s="34" t="s">
        <v>32</v>
      </c>
      <c r="B13" s="29" t="s">
        <v>48</v>
      </c>
      <c r="C13" s="41">
        <v>92.4</v>
      </c>
      <c r="D13" s="64">
        <v>0</v>
      </c>
      <c r="E13" s="41">
        <v>256</v>
      </c>
      <c r="F13" s="41">
        <v>0</v>
      </c>
      <c r="G13" s="64"/>
      <c r="H13" s="41">
        <v>0</v>
      </c>
      <c r="I13" s="41">
        <v>51</v>
      </c>
      <c r="J13" s="41">
        <v>0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7"/>
      <c r="W13" s="49">
        <f>SUM(K13:V13)</f>
        <v>0</v>
      </c>
      <c r="X13" s="53">
        <f>SUM(C13:V13)</f>
        <v>399.4</v>
      </c>
    </row>
    <row r="14" spans="1:24" ht="34.5" customHeight="1" thickBot="1">
      <c r="A14" s="34" t="s">
        <v>33</v>
      </c>
      <c r="B14" s="29" t="s">
        <v>58</v>
      </c>
      <c r="C14" s="41">
        <v>132.85</v>
      </c>
      <c r="D14" s="64">
        <v>816.22</v>
      </c>
      <c r="E14" s="41">
        <v>1969.58</v>
      </c>
      <c r="F14" s="41">
        <v>1026.25</v>
      </c>
      <c r="G14" s="64">
        <v>684.98</v>
      </c>
      <c r="H14" s="41">
        <v>807.89</v>
      </c>
      <c r="I14" s="41">
        <v>854.53</v>
      </c>
      <c r="J14" s="41">
        <v>871.18</v>
      </c>
      <c r="K14" s="9">
        <v>76.02</v>
      </c>
      <c r="L14" s="10">
        <v>69.74</v>
      </c>
      <c r="M14" s="10">
        <v>93.01</v>
      </c>
      <c r="N14" s="10">
        <v>72.53</v>
      </c>
      <c r="O14" s="10">
        <v>61</v>
      </c>
      <c r="P14" s="10">
        <v>88.41</v>
      </c>
      <c r="Q14" s="10">
        <v>71.92</v>
      </c>
      <c r="R14" s="10">
        <v>73.55</v>
      </c>
      <c r="S14" s="10">
        <v>60.45</v>
      </c>
      <c r="T14" s="10">
        <v>90.73</v>
      </c>
      <c r="U14" s="10">
        <v>80.22</v>
      </c>
      <c r="V14" s="17">
        <v>78.33</v>
      </c>
      <c r="W14" s="49">
        <f t="shared" si="2"/>
        <v>915.91</v>
      </c>
      <c r="X14" s="53">
        <f t="shared" si="3"/>
        <v>8079.39</v>
      </c>
    </row>
    <row r="15" spans="1:24" ht="38.25" customHeight="1" thickBot="1">
      <c r="A15" s="34" t="s">
        <v>34</v>
      </c>
      <c r="B15" s="29" t="s">
        <v>59</v>
      </c>
      <c r="C15" s="41">
        <v>186.85</v>
      </c>
      <c r="D15" s="64">
        <v>444.39</v>
      </c>
      <c r="E15" s="41">
        <v>133.27</v>
      </c>
      <c r="F15" s="41">
        <v>94.73</v>
      </c>
      <c r="G15" s="64">
        <v>206.05</v>
      </c>
      <c r="H15" s="41">
        <v>139.24</v>
      </c>
      <c r="I15" s="41">
        <v>121.57</v>
      </c>
      <c r="J15" s="41">
        <v>95.29</v>
      </c>
      <c r="K15" s="9">
        <v>7.51</v>
      </c>
      <c r="L15" s="10">
        <v>5.04</v>
      </c>
      <c r="M15" s="10">
        <v>3.58</v>
      </c>
      <c r="N15" s="10">
        <v>5.03</v>
      </c>
      <c r="O15" s="10">
        <v>4.67</v>
      </c>
      <c r="P15" s="10">
        <v>5.57</v>
      </c>
      <c r="Q15" s="10">
        <v>17.04</v>
      </c>
      <c r="R15" s="10">
        <v>4.36</v>
      </c>
      <c r="S15" s="10">
        <v>5.4</v>
      </c>
      <c r="T15" s="10">
        <v>4.68</v>
      </c>
      <c r="U15" s="10">
        <v>22.37</v>
      </c>
      <c r="V15" s="17">
        <v>7.11</v>
      </c>
      <c r="W15" s="49">
        <f t="shared" si="2"/>
        <v>92.36</v>
      </c>
      <c r="X15" s="53">
        <f t="shared" si="3"/>
        <v>1513.7499999999995</v>
      </c>
    </row>
    <row r="16" spans="1:24" ht="34.5" thickBot="1">
      <c r="A16" s="34" t="s">
        <v>35</v>
      </c>
      <c r="B16" s="29" t="s">
        <v>60</v>
      </c>
      <c r="C16" s="41">
        <v>19.71</v>
      </c>
      <c r="D16" s="64">
        <v>1063.06</v>
      </c>
      <c r="E16" s="41">
        <v>692.79</v>
      </c>
      <c r="F16" s="41">
        <v>929.41</v>
      </c>
      <c r="G16" s="64">
        <v>800.98</v>
      </c>
      <c r="H16" s="41">
        <v>977.19</v>
      </c>
      <c r="I16" s="41">
        <v>889.28</v>
      </c>
      <c r="J16" s="41">
        <v>939.9</v>
      </c>
      <c r="K16" s="9">
        <f>3.76+26.89+41.55</f>
        <v>72.19999999999999</v>
      </c>
      <c r="L16" s="10">
        <f>39.45+4.12+36.38</f>
        <v>79.95</v>
      </c>
      <c r="M16" s="10">
        <f>39.95+4.09+39.49</f>
        <v>83.53</v>
      </c>
      <c r="N16" s="10">
        <f>42.09+4.14+30.76</f>
        <v>76.99000000000001</v>
      </c>
      <c r="O16" s="10">
        <f>51.03+3.72+24</f>
        <v>78.75</v>
      </c>
      <c r="P16" s="10">
        <f>40.98+3.49+22.91</f>
        <v>67.38</v>
      </c>
      <c r="Q16" s="10">
        <f>3.93+26.62+51.72</f>
        <v>82.27</v>
      </c>
      <c r="R16" s="10">
        <f>4.17+40.45+40.09</f>
        <v>84.71000000000001</v>
      </c>
      <c r="S16" s="10">
        <f>46.71+3.28+31.28</f>
        <v>81.27000000000001</v>
      </c>
      <c r="T16" s="10">
        <f>4.38+56.3+45.53</f>
        <v>106.21000000000001</v>
      </c>
      <c r="U16" s="10">
        <f>3.59+31.4+65.23</f>
        <v>100.22</v>
      </c>
      <c r="V16" s="17">
        <f>59.23+4.15+53.14</f>
        <v>116.52</v>
      </c>
      <c r="W16" s="49">
        <f t="shared" si="2"/>
        <v>1030</v>
      </c>
      <c r="X16" s="53">
        <f t="shared" si="3"/>
        <v>7342.32</v>
      </c>
    </row>
    <row r="17" spans="1:24" ht="15.75" customHeight="1" thickBot="1">
      <c r="A17" s="34" t="s">
        <v>50</v>
      </c>
      <c r="B17" s="29" t="s">
        <v>8</v>
      </c>
      <c r="C17" s="41">
        <v>1564.66</v>
      </c>
      <c r="D17" s="64">
        <v>6900.63</v>
      </c>
      <c r="E17" s="41">
        <v>8702.15</v>
      </c>
      <c r="F17" s="41">
        <v>9182.31</v>
      </c>
      <c r="G17" s="64">
        <v>9399.78</v>
      </c>
      <c r="H17" s="41">
        <v>2332.01</v>
      </c>
      <c r="I17" s="41">
        <v>9974.13</v>
      </c>
      <c r="J17" s="41">
        <v>9995.43</v>
      </c>
      <c r="K17" s="9">
        <f>1190.59-230.57</f>
        <v>960.02</v>
      </c>
      <c r="L17" s="10">
        <f>1121.06-199.93</f>
        <v>921.1299999999999</v>
      </c>
      <c r="M17" s="10">
        <f>1100.43-223.5</f>
        <v>876.9300000000001</v>
      </c>
      <c r="N17" s="10">
        <f>1144.83-243.77</f>
        <v>901.06</v>
      </c>
      <c r="O17" s="10">
        <f>1071.52-195.06</f>
        <v>876.46</v>
      </c>
      <c r="P17" s="10">
        <f>1083.01-212.32</f>
        <v>870.69</v>
      </c>
      <c r="Q17" s="10">
        <f>1174.57-258.18</f>
        <v>916.3899999999999</v>
      </c>
      <c r="R17" s="10">
        <f>1096.6-214.53</f>
        <v>882.0699999999999</v>
      </c>
      <c r="S17" s="10">
        <f>1017.26-195.7</f>
        <v>821.56</v>
      </c>
      <c r="T17" s="10">
        <f>1130.6-293.69</f>
        <v>836.9099999999999</v>
      </c>
      <c r="U17" s="10">
        <f>1163.17-254.94</f>
        <v>908.23</v>
      </c>
      <c r="V17" s="17">
        <f>1357.29-397.67-0.06</f>
        <v>959.56</v>
      </c>
      <c r="W17" s="49">
        <f t="shared" si="2"/>
        <v>10731.009999999998</v>
      </c>
      <c r="X17" s="53">
        <f t="shared" si="3"/>
        <v>68782.10999999999</v>
      </c>
    </row>
    <row r="18" spans="1:24" ht="18" customHeight="1" thickBot="1">
      <c r="A18" s="34" t="s">
        <v>51</v>
      </c>
      <c r="B18" s="30" t="s">
        <v>3</v>
      </c>
      <c r="C18" s="42">
        <v>111.96</v>
      </c>
      <c r="D18" s="65">
        <v>1104.13</v>
      </c>
      <c r="E18" s="42">
        <v>738.9</v>
      </c>
      <c r="F18" s="42">
        <v>618.37</v>
      </c>
      <c r="G18" s="65">
        <v>632.16</v>
      </c>
      <c r="H18" s="42">
        <v>632.16</v>
      </c>
      <c r="I18" s="42">
        <v>632.18</v>
      </c>
      <c r="J18" s="42">
        <v>551.42</v>
      </c>
      <c r="K18" s="11">
        <v>69.13</v>
      </c>
      <c r="L18" s="12">
        <v>38.93</v>
      </c>
      <c r="M18" s="12">
        <v>38.93</v>
      </c>
      <c r="N18" s="12">
        <v>76.69</v>
      </c>
      <c r="O18" s="12">
        <f>38.93</f>
        <v>38.93</v>
      </c>
      <c r="P18" s="12">
        <v>38.93</v>
      </c>
      <c r="Q18" s="12">
        <v>76.69</v>
      </c>
      <c r="R18" s="12">
        <v>38.93</v>
      </c>
      <c r="S18" s="12">
        <f>38.93</f>
        <v>38.93</v>
      </c>
      <c r="T18" s="12">
        <v>84.24</v>
      </c>
      <c r="U18" s="12">
        <v>43.04</v>
      </c>
      <c r="V18" s="18">
        <v>87.36</v>
      </c>
      <c r="W18" s="49">
        <f t="shared" si="2"/>
        <v>670.73</v>
      </c>
      <c r="X18" s="53">
        <f t="shared" si="3"/>
        <v>5692.01</v>
      </c>
    </row>
    <row r="19" spans="1:24" ht="18" customHeight="1" thickBot="1">
      <c r="A19" s="34"/>
      <c r="B19" s="37" t="s">
        <v>54</v>
      </c>
      <c r="C19" s="67"/>
      <c r="D19" s="68"/>
      <c r="E19" s="67"/>
      <c r="F19" s="67"/>
      <c r="G19" s="72">
        <f>G8*5%</f>
        <v>837.1379999999999</v>
      </c>
      <c r="H19" s="70">
        <f>H8*5%</f>
        <v>837.1379999999999</v>
      </c>
      <c r="I19" s="70">
        <f>I8*5%</f>
        <v>837.3870000000002</v>
      </c>
      <c r="J19" s="70">
        <f>J8*5%</f>
        <v>840.292</v>
      </c>
      <c r="K19" s="69">
        <f>K8*5%</f>
        <v>70.052</v>
      </c>
      <c r="L19" s="69">
        <f aca="true" t="shared" si="4" ref="L19:V19">L8*5%</f>
        <v>70.052</v>
      </c>
      <c r="M19" s="69">
        <f t="shared" si="4"/>
        <v>70.052</v>
      </c>
      <c r="N19" s="69">
        <f t="shared" si="4"/>
        <v>70.052</v>
      </c>
      <c r="O19" s="69">
        <f t="shared" si="4"/>
        <v>70.052</v>
      </c>
      <c r="P19" s="69">
        <f t="shared" si="4"/>
        <v>70.052</v>
      </c>
      <c r="Q19" s="69">
        <f t="shared" si="4"/>
        <v>70.052</v>
      </c>
      <c r="R19" s="69">
        <f t="shared" si="4"/>
        <v>70.052</v>
      </c>
      <c r="S19" s="69">
        <f t="shared" si="4"/>
        <v>70.052</v>
      </c>
      <c r="T19" s="69">
        <f t="shared" si="4"/>
        <v>70.052</v>
      </c>
      <c r="U19" s="69">
        <f t="shared" si="4"/>
        <v>70.052</v>
      </c>
      <c r="V19" s="69">
        <f t="shared" si="4"/>
        <v>70.052</v>
      </c>
      <c r="W19" s="70">
        <f t="shared" si="2"/>
        <v>840.6240000000001</v>
      </c>
      <c r="X19" s="56"/>
    </row>
    <row r="20" spans="1:24" ht="15.75" customHeight="1" thickBot="1">
      <c r="A20" s="86" t="s">
        <v>36</v>
      </c>
      <c r="B20" s="54" t="s">
        <v>46</v>
      </c>
      <c r="C20" s="55"/>
      <c r="D20" s="66"/>
      <c r="E20" s="55"/>
      <c r="F20" s="55"/>
      <c r="G20" s="66"/>
      <c r="H20" s="55"/>
      <c r="I20" s="55"/>
      <c r="J20" s="73">
        <f aca="true" t="shared" si="5" ref="J20:V20">SUM(J8-J9)-J19</f>
        <v>2523.8880000000004</v>
      </c>
      <c r="K20" s="71">
        <f t="shared" si="5"/>
        <v>140.3979999999998</v>
      </c>
      <c r="L20" s="71">
        <f t="shared" si="5"/>
        <v>209.928</v>
      </c>
      <c r="M20" s="71">
        <f t="shared" si="5"/>
        <v>230.55799999999988</v>
      </c>
      <c r="N20" s="71">
        <f t="shared" si="5"/>
        <v>186.15800000000002</v>
      </c>
      <c r="O20" s="71">
        <f t="shared" si="5"/>
        <v>259.46799999999973</v>
      </c>
      <c r="P20" s="71">
        <f t="shared" si="5"/>
        <v>247.97799999999995</v>
      </c>
      <c r="Q20" s="71">
        <f t="shared" si="5"/>
        <v>156.418</v>
      </c>
      <c r="R20" s="71">
        <f t="shared" si="5"/>
        <v>234.3879999999998</v>
      </c>
      <c r="S20" s="71">
        <f t="shared" si="5"/>
        <v>313.72800000000007</v>
      </c>
      <c r="T20" s="71">
        <f t="shared" si="5"/>
        <v>200.38800000000003</v>
      </c>
      <c r="U20" s="71">
        <f t="shared" si="5"/>
        <v>167.81799999999987</v>
      </c>
      <c r="V20" s="71">
        <f t="shared" si="5"/>
        <v>-26.241999999999834</v>
      </c>
      <c r="W20" s="87">
        <f t="shared" si="2"/>
        <v>2320.9859999999994</v>
      </c>
      <c r="X20" s="56"/>
    </row>
    <row r="21" spans="1:24" ht="29.25" customHeight="1" thickBot="1">
      <c r="A21" s="94" t="s">
        <v>37</v>
      </c>
      <c r="B21" s="95" t="s">
        <v>22</v>
      </c>
      <c r="C21" s="96">
        <v>2006.74</v>
      </c>
      <c r="D21" s="77">
        <f>SUM(D8-D9)</f>
        <v>2983.029999999995</v>
      </c>
      <c r="E21" s="76">
        <f>SUM(E8-E9)</f>
        <v>-3364.4500000000007</v>
      </c>
      <c r="F21" s="76">
        <f>SUM(F8-F9)</f>
        <v>845.4599999999991</v>
      </c>
      <c r="G21" s="97">
        <f>SUM(G8-G9)-G19</f>
        <v>178.75199999999768</v>
      </c>
      <c r="H21" s="82">
        <f>SUM(H8-H9)-H19</f>
        <v>7733.461999999999</v>
      </c>
      <c r="I21" s="82">
        <f>SUM(I8-I9)-I19</f>
        <v>2111.803000000002</v>
      </c>
      <c r="J21" s="82">
        <f>SUM(J8-J9)-J19</f>
        <v>2523.8880000000004</v>
      </c>
      <c r="K21" s="98">
        <f>SUM(K8-K9)-K19</f>
        <v>140.3979999999998</v>
      </c>
      <c r="L21" s="99">
        <f>SUM(L20+K21)</f>
        <v>350.3259999999998</v>
      </c>
      <c r="M21" s="99">
        <f aca="true" t="shared" si="6" ref="M21:V21">SUM(M20+L21)</f>
        <v>580.8839999999997</v>
      </c>
      <c r="N21" s="99">
        <f t="shared" si="6"/>
        <v>767.0419999999997</v>
      </c>
      <c r="O21" s="99">
        <f t="shared" si="6"/>
        <v>1026.5099999999993</v>
      </c>
      <c r="P21" s="99">
        <f t="shared" si="6"/>
        <v>1274.4879999999994</v>
      </c>
      <c r="Q21" s="99">
        <f t="shared" si="6"/>
        <v>1430.9059999999995</v>
      </c>
      <c r="R21" s="99">
        <f t="shared" si="6"/>
        <v>1665.2939999999994</v>
      </c>
      <c r="S21" s="99">
        <f t="shared" si="6"/>
        <v>1979.0219999999995</v>
      </c>
      <c r="T21" s="99">
        <f t="shared" si="6"/>
        <v>2179.4099999999994</v>
      </c>
      <c r="U21" s="99">
        <f t="shared" si="6"/>
        <v>2347.227999999999</v>
      </c>
      <c r="V21" s="99">
        <f t="shared" si="6"/>
        <v>2320.9859999999994</v>
      </c>
      <c r="W21" s="76"/>
      <c r="X21" s="100"/>
    </row>
    <row r="22" spans="1:24" ht="23.25" customHeight="1" hidden="1" thickBot="1">
      <c r="A22" s="88" t="s">
        <v>38</v>
      </c>
      <c r="B22" s="38" t="s">
        <v>23</v>
      </c>
      <c r="C22" s="38">
        <v>2006.74</v>
      </c>
      <c r="D22" s="89">
        <f>SUM(D8-D9,C22)</f>
        <v>4989.769999999995</v>
      </c>
      <c r="E22" s="50">
        <f>SUM(E8-E9,D22)</f>
        <v>1625.3199999999943</v>
      </c>
      <c r="F22" s="50">
        <f>SUM(F8-F9,E22)</f>
        <v>2470.7799999999934</v>
      </c>
      <c r="G22" s="90">
        <f>SUM(G21+F22)</f>
        <v>2649.531999999991</v>
      </c>
      <c r="H22" s="91">
        <f>SUM(H21+G22)</f>
        <v>10382.99399999999</v>
      </c>
      <c r="I22" s="91">
        <f>SUM(I21+H22)</f>
        <v>12494.796999999991</v>
      </c>
      <c r="J22" s="91">
        <f>SUM(J21+I22)</f>
        <v>15018.684999999992</v>
      </c>
      <c r="K22" s="91">
        <f>SUM(K21+J22)</f>
        <v>15159.082999999991</v>
      </c>
      <c r="L22" s="92">
        <f>SUM(L20+K22)</f>
        <v>15369.010999999991</v>
      </c>
      <c r="M22" s="92">
        <f aca="true" t="shared" si="7" ref="M22:U22">SUM(M20+L22)</f>
        <v>15599.56899999999</v>
      </c>
      <c r="N22" s="92">
        <f t="shared" si="7"/>
        <v>15785.72699999999</v>
      </c>
      <c r="O22" s="92">
        <f t="shared" si="7"/>
        <v>16045.194999999989</v>
      </c>
      <c r="P22" s="92">
        <f t="shared" si="7"/>
        <v>16293.172999999988</v>
      </c>
      <c r="Q22" s="92">
        <f t="shared" si="7"/>
        <v>16449.59099999999</v>
      </c>
      <c r="R22" s="92">
        <f t="shared" si="7"/>
        <v>16683.97899999999</v>
      </c>
      <c r="S22" s="92">
        <f t="shared" si="7"/>
        <v>16997.706999999988</v>
      </c>
      <c r="T22" s="92">
        <f t="shared" si="7"/>
        <v>17198.094999999987</v>
      </c>
      <c r="U22" s="92">
        <f t="shared" si="7"/>
        <v>17365.912999999986</v>
      </c>
      <c r="V22" s="92">
        <f>SUM(V20+U22)</f>
        <v>17339.670999999988</v>
      </c>
      <c r="W22" s="50"/>
      <c r="X22" s="93"/>
    </row>
    <row r="23" spans="1:24" ht="9" customHeight="1" hidden="1" thickBot="1">
      <c r="A23" s="34" t="s">
        <v>38</v>
      </c>
      <c r="B23" s="37" t="s">
        <v>6</v>
      </c>
      <c r="C23" s="38"/>
      <c r="D23" s="38"/>
      <c r="E23" s="59"/>
      <c r="F23" s="59"/>
      <c r="G23" s="59"/>
      <c r="H23" s="59"/>
      <c r="I23" s="59"/>
      <c r="J23" s="59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9"/>
      <c r="W23" s="49"/>
      <c r="X23" s="44"/>
    </row>
    <row r="24" spans="1:24" ht="15" customHeight="1" hidden="1" thickBot="1">
      <c r="A24" s="34" t="s">
        <v>39</v>
      </c>
      <c r="B24" s="31" t="s">
        <v>24</v>
      </c>
      <c r="C24" s="38"/>
      <c r="D24" s="38"/>
      <c r="E24" s="59"/>
      <c r="F24" s="59"/>
      <c r="G24" s="59"/>
      <c r="H24" s="59"/>
      <c r="I24" s="59"/>
      <c r="J24" s="59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9"/>
      <c r="W24" s="50"/>
      <c r="X24" s="45"/>
    </row>
    <row r="25" spans="1:24" ht="24" customHeight="1" hidden="1" thickBot="1">
      <c r="A25" s="35" t="s">
        <v>40</v>
      </c>
      <c r="B25" s="32" t="s">
        <v>43</v>
      </c>
      <c r="C25" s="39"/>
      <c r="D25" s="39"/>
      <c r="E25" s="60"/>
      <c r="F25" s="60"/>
      <c r="G25" s="60"/>
      <c r="H25" s="60"/>
      <c r="I25" s="60"/>
      <c r="J25" s="60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>
        <f>SUM(V21-V23)</f>
        <v>2320.9859999999994</v>
      </c>
      <c r="W25" s="51"/>
      <c r="X25" s="46"/>
    </row>
    <row r="26" spans="1:24" ht="24" customHeight="1" hidden="1" thickBot="1">
      <c r="A26" s="35" t="s">
        <v>42</v>
      </c>
      <c r="B26" s="32" t="s">
        <v>25</v>
      </c>
      <c r="C26" s="39"/>
      <c r="D26" s="39"/>
      <c r="E26" s="60"/>
      <c r="F26" s="60"/>
      <c r="G26" s="60"/>
      <c r="H26" s="60"/>
      <c r="I26" s="60"/>
      <c r="J26" s="6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>
        <f>SUM(V22-V23)</f>
        <v>17339.670999999988</v>
      </c>
      <c r="W26" s="51"/>
      <c r="X26" s="46"/>
    </row>
    <row r="27" spans="3:24" ht="24" customHeight="1" hidden="1"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  <row r="29" ht="12.75" hidden="1"/>
    <row r="30" ht="12.75" hidden="1"/>
    <row r="31" ht="12.75" hidden="1"/>
    <row r="32" ht="12.75">
      <c r="B32" t="s">
        <v>61</v>
      </c>
    </row>
    <row r="36" ht="12.75" customHeight="1"/>
    <row r="37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2018-02-08T08:45:15Z</cp:lastPrinted>
  <dcterms:created xsi:type="dcterms:W3CDTF">2011-06-16T11:06:26Z</dcterms:created>
  <dcterms:modified xsi:type="dcterms:W3CDTF">2019-02-14T05:37:44Z</dcterms:modified>
  <cp:category/>
  <cp:version/>
  <cp:contentType/>
  <cp:contentStatus/>
</cp:coreProperties>
</file>