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<sst xmlns="http://schemas.openxmlformats.org/spreadsheetml/2006/main" count="72" uniqueCount="71">
  <si>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</si>
  <si>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</si>
  <si>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</si>
  <si>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</si>
  <si>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</si>
  <si>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</si>
  <si>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</si>
  <si>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</si>
  <si>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</si>
  <si>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</si>
  <si>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</si>
  <si>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</si>
  <si>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</si>
  <si>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</si>
  <si>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</si>
  <si>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</si>
  <si>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</si>
  <si>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</si>
  <si>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</si>
  <si>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</si>
  <si>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</si>
  <si>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</si>
  <si>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</si>
  <si>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</si>
  <si>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</si>
  <si>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</si>
  <si>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</si>
  <si>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</si>
  <si>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</si>
  <si>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</si>
  <si>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</si>
  <si>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</si>
  <si>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</si>
  <si>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</si>
  <si>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</si>
  <si>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</si>
  <si>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</si>
  <si>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</si>
  <si>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</si>
  <si>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</si>
  <si>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</si>
  <si>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</si>
  <si>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</si>
  <si>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 за 2011 г</t>
  </si>
  <si>
    <t>Результат за месяц</t>
  </si>
  <si>
    <t>по жилому дому г. Унеча ул. Комсомольская д.8</t>
  </si>
  <si>
    <t>Итого  за 2012 г</t>
  </si>
  <si>
    <t>Благоустройство территории</t>
  </si>
  <si>
    <t>4.12</t>
  </si>
  <si>
    <t>Итого  за 2013 г</t>
  </si>
  <si>
    <t>Итого  за 2014 г</t>
  </si>
  <si>
    <t>рентабельность 5%</t>
  </si>
  <si>
    <t>Итого  за 2015 г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</si>
  <si>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</si>
  <si>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</si>
  <si>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</si>
  <si>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</si>
  <si>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</si>
  <si>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</si>
  <si>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 за 2016 г</t>
  </si>
  <si>
    <t>4.6</t>
  </si>
  <si>
    <t>4.7</t>
  </si>
  <si>
    <t>Проверка вент.каналов</t>
  </si>
  <si>
    <t>Итого  за 2017 г</t>
  </si>
  <si>
    <t>Итого  за 2018 г</t>
  </si>
  <si>
    <t>Итого  за 2019 г</t>
  </si>
  <si>
    <t>Дом по ул.Комсомольская д.8 вступил в ООО "Наш дом" с ноября 2011 года        тариф 9,32 руб с января 2019 года тариф 8,7 руб.</t>
  </si>
  <si>
    <t>ООО "НД УНЕЧА"</t>
  </si>
  <si>
    <t>Итого  за 2020 г</t>
  </si>
  <si>
    <t>Всего за 2011-2020</t>
  </si>
  <si>
    <t>Утилизация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</si>
</sst>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5" fillId="0" borderId="36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4" fillId="0" borderId="31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1" fillId="0" borderId="48" xfId="0" applyFont="1" applyBorder="1" applyAlignment="1">
      <alignment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7" xfId="0" applyFont="1" applyBorder="1" applyAlignment="1">
      <alignment/>
    </xf>
    <xf numFmtId="0" fontId="21" fillId="2" borderId="48" xfId="0" applyFont="1" applyFill="1" applyBorder="1" applyAlignment="1">
      <alignment wrapText="1"/>
    </xf>
    <xf numFmtId="0" fontId="26" fillId="0" borderId="31" xfId="0" applyFont="1" applyBorder="1" applyAlignment="1">
      <alignment wrapText="1"/>
    </xf>
    <xf numFmtId="0" fontId="21" fillId="0" borderId="4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9" xfId="0" applyFont="1" applyBorder="1" applyAlignment="1">
      <alignment/>
    </xf>
    <xf numFmtId="0" fontId="26" fillId="0" borderId="4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50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3" xfId="0" applyNumberFormat="1" applyFont="1" applyBorder="1" applyAlignment="1">
      <alignment horizontal="right" wrapText="1"/>
    </xf>
    <xf numFmtId="49" fontId="22" fillId="0" borderId="38" xfId="0" applyNumberFormat="1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27" fillId="0" borderId="25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0" xfId="0" applyFont="1" applyBorder="1" applyAlignment="1">
      <alignment/>
    </xf>
    <xf numFmtId="2" fontId="28" fillId="0" borderId="37" xfId="0" applyNumberFormat="1" applyFont="1" applyBorder="1" applyAlignment="1">
      <alignment/>
    </xf>
    <xf numFmtId="0" fontId="22" fillId="0" borderId="0" xfId="0" applyFont="1" applyAlignment="1">
      <alignment/>
    </xf>
    <xf numFmtId="49" fontId="22" fillId="0" borderId="32" xfId="0" applyNumberFormat="1" applyFont="1" applyBorder="1" applyAlignment="1">
      <alignment horizontal="center"/>
    </xf>
    <xf numFmtId="0" fontId="27" fillId="0" borderId="43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7" fillId="0" borderId="52" xfId="0" applyFont="1" applyBorder="1" applyAlignment="1">
      <alignment wrapText="1"/>
    </xf>
    <xf numFmtId="0" fontId="27" fillId="0" borderId="53" xfId="0" applyFont="1" applyBorder="1" applyAlignment="1">
      <alignment/>
    </xf>
    <xf numFmtId="0" fontId="27" fillId="0" borderId="52" xfId="0" applyFont="1" applyBorder="1" applyAlignment="1">
      <alignment/>
    </xf>
    <xf numFmtId="2" fontId="27" fillId="0" borderId="36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3">
      <selection activeCell="B11" sqref="B11"/>
    </sheetView>
  </sheetViews>
  <sheetFormatPr defaultColWidth="9.00390625" defaultRowHeight="12.75"/>
  <cols>
    <col min="1" max="1" width="4.75390625" style="25" customWidth="1"/>
    <col min="2" max="2" width="16.875" style="0" customWidth="1"/>
    <col min="3" max="3" width="10.125" style="0" hidden="1" customWidth="1"/>
    <col min="4" max="4" width="9.625" style="0" hidden="1" customWidth="1"/>
    <col min="5" max="5" width="7.375" style="0" hidden="1" customWidth="1"/>
    <col min="6" max="6" width="8.75390625" style="0" hidden="1" customWidth="1"/>
    <col min="7" max="7" width="8.625" style="0" hidden="1" customWidth="1"/>
    <col min="8" max="8" width="9.375" style="0" hidden="1" customWidth="1"/>
    <col min="9" max="9" width="9.125" style="0" hidden="1" customWidth="1"/>
    <col min="10" max="11" width="8.875" style="0" hidden="1" customWidth="1"/>
    <col min="12" max="12" width="2.875" style="0" hidden="1" customWidth="1"/>
    <col min="13" max="13" width="8.3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7.75390625" style="0" customWidth="1"/>
    <col min="18" max="18" width="8.00390625" style="0" customWidth="1"/>
    <col min="19" max="19" width="9.25390625" style="0" customWidth="1"/>
    <col min="20" max="20" width="8.75390625" style="0" customWidth="1"/>
    <col min="21" max="21" width="8.125" style="0" customWidth="1"/>
    <col min="22" max="22" width="8.625" style="0" customWidth="1"/>
    <col min="23" max="24" width="8.75390625" style="0" customWidth="1"/>
    <col min="25" max="25" width="8.00390625" style="0" customWidth="1"/>
    <col min="26" max="26" width="9.25390625" style="0" customWidth="1"/>
    <col min="27" max="27" width="9.875" style="0" customWidth="1"/>
  </cols>
  <sheetData>
    <row r="1" spans="2:32" ht="12.75" customHeight="1">
      <c r="B1" s="117" t="s">
        <v>67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17" t="s">
        <v>66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  <c r="Y2" s="118"/>
      <c r="Z2" s="118"/>
      <c r="AA2" s="4"/>
      <c r="AB2" s="4"/>
      <c r="AC2" s="4"/>
      <c r="AD2" s="4"/>
      <c r="AE2" s="4"/>
      <c r="AF2" s="4"/>
    </row>
    <row r="3" spans="2:32" ht="12.75" customHeight="1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3"/>
      <c r="AC3" s="3"/>
      <c r="AD3" s="3"/>
      <c r="AE3" s="3"/>
      <c r="AF3" s="3"/>
    </row>
    <row r="4" spans="2:32" ht="15" customHeight="1">
      <c r="B4" s="115" t="s">
        <v>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2"/>
      <c r="AC4" s="2"/>
      <c r="AD4" s="2"/>
      <c r="AE4" s="2"/>
      <c r="AF4" s="2"/>
    </row>
    <row r="5" spans="2:32" ht="15.75" customHeight="1" thickBot="1">
      <c r="B5" s="115" t="s">
        <v>45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2"/>
      <c r="AC5" s="2"/>
      <c r="AD5" s="2"/>
      <c r="AE5" s="2"/>
      <c r="AF5" s="2"/>
    </row>
    <row r="6" spans="2:32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</row>
    <row r="7" spans="1:32" ht="38.25" customHeight="1" thickBot="1">
      <c r="A7" s="33" t="s">
        <v>24</v>
      </c>
      <c r="B7" s="26" t="s">
        <v>4</v>
      </c>
      <c r="C7" s="36" t="s">
        <v>39</v>
      </c>
      <c r="D7" s="41" t="s">
        <v>40</v>
      </c>
      <c r="E7" s="58" t="s">
        <v>43</v>
      </c>
      <c r="F7" s="58" t="s">
        <v>46</v>
      </c>
      <c r="G7" s="58" t="s">
        <v>49</v>
      </c>
      <c r="H7" s="58" t="s">
        <v>50</v>
      </c>
      <c r="I7" s="58" t="s">
        <v>52</v>
      </c>
      <c r="J7" s="58" t="s">
        <v>59</v>
      </c>
      <c r="K7" s="58" t="s">
        <v>63</v>
      </c>
      <c r="L7" s="58" t="s">
        <v>64</v>
      </c>
      <c r="M7" s="58" t="s">
        <v>65</v>
      </c>
      <c r="N7" s="6" t="s">
        <v>8</v>
      </c>
      <c r="O7" s="5" t="s">
        <v>9</v>
      </c>
      <c r="P7" s="5" t="s">
        <v>10</v>
      </c>
      <c r="Q7" s="5" t="s">
        <v>11</v>
      </c>
      <c r="R7" s="5" t="s">
        <v>12</v>
      </c>
      <c r="S7" s="5" t="s">
        <v>13</v>
      </c>
      <c r="T7" s="5" t="s">
        <v>14</v>
      </c>
      <c r="U7" s="5" t="s">
        <v>15</v>
      </c>
      <c r="V7" s="5" t="s">
        <v>16</v>
      </c>
      <c r="W7" s="5" t="s">
        <v>17</v>
      </c>
      <c r="X7" s="5" t="s">
        <v>19</v>
      </c>
      <c r="Y7" s="15" t="s">
        <v>18</v>
      </c>
      <c r="Z7" s="58" t="s">
        <v>68</v>
      </c>
      <c r="AA7" s="53" t="s">
        <v>69</v>
      </c>
      <c r="AB7" s="1"/>
      <c r="AC7" s="1"/>
      <c r="AD7" s="1"/>
      <c r="AE7" s="1"/>
      <c r="AF7" s="1"/>
    </row>
    <row r="8" spans="1:27" ht="14.25" customHeight="1">
      <c r="A8" s="34" t="s">
        <v>25</v>
      </c>
      <c r="B8" s="27" t="s">
        <v>1</v>
      </c>
      <c r="C8" s="37"/>
      <c r="D8" s="64"/>
      <c r="E8" s="69">
        <v>2794.12</v>
      </c>
      <c r="F8" s="80">
        <v>16764.72</v>
      </c>
      <c r="G8" s="85">
        <v>18408.75</v>
      </c>
      <c r="H8" s="85">
        <v>18956.76</v>
      </c>
      <c r="I8" s="85">
        <v>18956.76</v>
      </c>
      <c r="J8" s="85">
        <v>19468.44</v>
      </c>
      <c r="K8" s="85">
        <v>21466.74</v>
      </c>
      <c r="L8" s="85">
        <v>21797.64</v>
      </c>
      <c r="M8" s="85">
        <v>20347.51</v>
      </c>
      <c r="N8" s="81">
        <v>1695.63</v>
      </c>
      <c r="O8" s="81">
        <v>1695.63</v>
      </c>
      <c r="P8" s="81">
        <v>1695.63</v>
      </c>
      <c r="Q8" s="81">
        <v>1695.63</v>
      </c>
      <c r="R8" s="81">
        <v>1695.63</v>
      </c>
      <c r="S8" s="81">
        <v>1695.63</v>
      </c>
      <c r="T8" s="81">
        <v>1695.63</v>
      </c>
      <c r="U8" s="81">
        <v>1695.63</v>
      </c>
      <c r="V8" s="81">
        <v>1695.63</v>
      </c>
      <c r="W8" s="81">
        <v>1695.63</v>
      </c>
      <c r="X8" s="81">
        <v>1695.63</v>
      </c>
      <c r="Y8" s="75">
        <v>1754.1</v>
      </c>
      <c r="Z8" s="59">
        <f>SUM(N8:Y8)</f>
        <v>20406.030000000006</v>
      </c>
      <c r="AA8" s="63">
        <f>SUM(C8:Y8)</f>
        <v>179367.47000000006</v>
      </c>
    </row>
    <row r="9" spans="1:27" s="104" customFormat="1" ht="13.5" thickBot="1">
      <c r="A9" s="98" t="s">
        <v>26</v>
      </c>
      <c r="B9" s="99" t="s">
        <v>2</v>
      </c>
      <c r="C9" s="100"/>
      <c r="D9" s="101"/>
      <c r="E9" s="100">
        <f aca="true" t="shared" si="0" ref="E9:N9">SUM(E10:E19)</f>
        <v>1729.4499999999998</v>
      </c>
      <c r="F9" s="101">
        <f t="shared" si="0"/>
        <v>15143.8</v>
      </c>
      <c r="G9" s="102">
        <f t="shared" si="0"/>
        <v>23790.640000000003</v>
      </c>
      <c r="H9" s="102">
        <f t="shared" si="0"/>
        <v>16989.06</v>
      </c>
      <c r="I9" s="102">
        <f t="shared" si="0"/>
        <v>15935.91</v>
      </c>
      <c r="J9" s="102">
        <f>SUM(J10:J19)</f>
        <v>14657.859999999999</v>
      </c>
      <c r="K9" s="102">
        <f>SUM(K10:K19)</f>
        <v>15149.58</v>
      </c>
      <c r="L9" s="102">
        <f t="shared" si="0"/>
        <v>15994.340000000002</v>
      </c>
      <c r="M9" s="102">
        <f t="shared" si="0"/>
        <v>17000.27</v>
      </c>
      <c r="N9" s="102">
        <f t="shared" si="0"/>
        <v>1533.51</v>
      </c>
      <c r="O9" s="101">
        <f aca="true" t="shared" si="1" ref="O9:W9">SUM(O10:O19)</f>
        <v>1413.85</v>
      </c>
      <c r="P9" s="101">
        <f t="shared" si="1"/>
        <v>1435.08</v>
      </c>
      <c r="Q9" s="101">
        <f t="shared" si="1"/>
        <v>1420.41</v>
      </c>
      <c r="R9" s="101">
        <f t="shared" si="1"/>
        <v>1429.2900000000002</v>
      </c>
      <c r="S9" s="101">
        <f t="shared" si="1"/>
        <v>1447.9499999999998</v>
      </c>
      <c r="T9" s="101">
        <f t="shared" si="1"/>
        <v>1597.4199999999998</v>
      </c>
      <c r="U9" s="101">
        <f t="shared" si="1"/>
        <v>1599.44</v>
      </c>
      <c r="V9" s="101">
        <f t="shared" si="1"/>
        <v>1679.2</v>
      </c>
      <c r="W9" s="101">
        <f t="shared" si="1"/>
        <v>1728.42</v>
      </c>
      <c r="X9" s="100">
        <f>SUM(X10:X19)</f>
        <v>1823.0999999999997</v>
      </c>
      <c r="Y9" s="101">
        <f>SUM(Y10:Y19)</f>
        <v>1871.81</v>
      </c>
      <c r="Z9" s="101">
        <f>SUM(N9:Y9)</f>
        <v>18979.480000000003</v>
      </c>
      <c r="AA9" s="103">
        <f>SUM(C9:Y9)</f>
        <v>155370.39000000007</v>
      </c>
    </row>
    <row r="10" spans="1:27" ht="16.5" customHeight="1" thickBot="1">
      <c r="A10" s="34" t="s">
        <v>27</v>
      </c>
      <c r="B10" s="28" t="s">
        <v>70</v>
      </c>
      <c r="C10" s="45"/>
      <c r="D10" s="46"/>
      <c r="E10" s="70">
        <v>0</v>
      </c>
      <c r="F10" s="46">
        <v>2158.12</v>
      </c>
      <c r="G10" s="86">
        <v>4339.29</v>
      </c>
      <c r="H10" s="86">
        <v>2751.81</v>
      </c>
      <c r="I10" s="86">
        <v>932.76</v>
      </c>
      <c r="J10" s="86">
        <v>422.11</v>
      </c>
      <c r="K10" s="86">
        <v>294.79</v>
      </c>
      <c r="L10" s="86">
        <v>319.21</v>
      </c>
      <c r="M10" s="86">
        <v>68.35</v>
      </c>
      <c r="N10" s="83"/>
      <c r="O10" s="59">
        <v>4.46</v>
      </c>
      <c r="P10" s="7">
        <v>5.18</v>
      </c>
      <c r="Q10" s="8">
        <v>5.28</v>
      </c>
      <c r="R10" s="8">
        <v>7.61</v>
      </c>
      <c r="S10" s="8">
        <v>5.6</v>
      </c>
      <c r="T10" s="8">
        <v>8.88</v>
      </c>
      <c r="U10" s="8">
        <v>9.2</v>
      </c>
      <c r="V10" s="8">
        <v>26.69</v>
      </c>
      <c r="W10" s="8">
        <v>11.44</v>
      </c>
      <c r="X10" s="8">
        <v>0.85</v>
      </c>
      <c r="Y10" s="16">
        <v>1.13</v>
      </c>
      <c r="Z10" s="60">
        <f aca="true" t="shared" si="2" ref="Z10:Z21">SUM(N10:Y10)</f>
        <v>86.32</v>
      </c>
      <c r="AA10" s="51">
        <f>SUM(C10:Y10)</f>
        <v>11372.760000000002</v>
      </c>
    </row>
    <row r="11" spans="1:27" ht="22.5" customHeight="1" thickBot="1">
      <c r="A11" s="34" t="s">
        <v>28</v>
      </c>
      <c r="B11" s="29" t="s">
        <v>54</v>
      </c>
      <c r="C11" s="47"/>
      <c r="D11" s="48"/>
      <c r="E11" s="71">
        <v>32.29</v>
      </c>
      <c r="F11" s="48">
        <v>1189.53</v>
      </c>
      <c r="G11" s="87">
        <v>7325.93</v>
      </c>
      <c r="H11" s="87">
        <v>2249.92</v>
      </c>
      <c r="I11" s="87">
        <v>1755.99</v>
      </c>
      <c r="J11" s="87">
        <v>551.15</v>
      </c>
      <c r="K11" s="87">
        <v>197.84</v>
      </c>
      <c r="L11" s="87">
        <v>0</v>
      </c>
      <c r="M11" s="87">
        <v>0</v>
      </c>
      <c r="N11" s="82"/>
      <c r="O11" s="76"/>
      <c r="P11" s="9"/>
      <c r="Q11" s="10"/>
      <c r="R11" s="10"/>
      <c r="S11" s="10"/>
      <c r="T11" s="10"/>
      <c r="U11" s="10"/>
      <c r="V11" s="10"/>
      <c r="W11" s="10"/>
      <c r="X11" s="10"/>
      <c r="Y11" s="17"/>
      <c r="Z11" s="60">
        <f t="shared" si="2"/>
        <v>0</v>
      </c>
      <c r="AA11" s="51">
        <f>SUM(C11:Y11)</f>
        <v>13302.65</v>
      </c>
    </row>
    <row r="12" spans="1:27" ht="15.75" customHeight="1" thickBot="1">
      <c r="A12" s="34" t="s">
        <v>29</v>
      </c>
      <c r="B12" s="29" t="s">
        <v>53</v>
      </c>
      <c r="C12" s="47"/>
      <c r="D12" s="48"/>
      <c r="E12" s="71">
        <v>0</v>
      </c>
      <c r="F12" s="48">
        <v>841.53</v>
      </c>
      <c r="G12" s="87">
        <v>0</v>
      </c>
      <c r="H12" s="87">
        <v>96.58</v>
      </c>
      <c r="I12" s="87">
        <v>152.23</v>
      </c>
      <c r="J12" s="87">
        <v>660.26</v>
      </c>
      <c r="K12" s="87">
        <v>275</v>
      </c>
      <c r="L12" s="87">
        <v>95</v>
      </c>
      <c r="M12" s="87">
        <v>200</v>
      </c>
      <c r="N12" s="82"/>
      <c r="O12" s="76"/>
      <c r="P12" s="9"/>
      <c r="Q12" s="10"/>
      <c r="R12" s="10"/>
      <c r="S12" s="10"/>
      <c r="T12" s="10"/>
      <c r="U12" s="10"/>
      <c r="V12" s="10"/>
      <c r="W12" s="10"/>
      <c r="X12" s="10"/>
      <c r="Y12" s="17"/>
      <c r="Z12" s="60">
        <f t="shared" si="2"/>
        <v>0</v>
      </c>
      <c r="AA12" s="51">
        <f aca="true" t="shared" si="3" ref="AA12:AA19">SUM(C12:Y12)</f>
        <v>2320.6</v>
      </c>
    </row>
    <row r="13" spans="1:27" ht="24" customHeight="1" thickBot="1">
      <c r="A13" s="34" t="s">
        <v>30</v>
      </c>
      <c r="B13" s="29" t="s">
        <v>62</v>
      </c>
      <c r="C13" s="47"/>
      <c r="D13" s="48"/>
      <c r="E13" s="71"/>
      <c r="F13" s="48"/>
      <c r="G13" s="87"/>
      <c r="H13" s="87"/>
      <c r="I13" s="87"/>
      <c r="J13" s="87">
        <v>400</v>
      </c>
      <c r="K13" s="87">
        <v>0</v>
      </c>
      <c r="L13" s="87">
        <v>0</v>
      </c>
      <c r="M13" s="87">
        <v>0</v>
      </c>
      <c r="N13" s="82"/>
      <c r="O13" s="76"/>
      <c r="P13" s="9"/>
      <c r="Q13" s="10"/>
      <c r="R13" s="10"/>
      <c r="S13" s="10"/>
      <c r="T13" s="10"/>
      <c r="U13" s="10"/>
      <c r="V13" s="10"/>
      <c r="W13" s="10"/>
      <c r="X13" s="10"/>
      <c r="Y13" s="17"/>
      <c r="Z13" s="60">
        <f>SUM(N13:Y13)</f>
        <v>0</v>
      </c>
      <c r="AA13" s="51">
        <f>SUM(C13:Y13)</f>
        <v>400</v>
      </c>
    </row>
    <row r="14" spans="1:27" ht="25.5" customHeight="1" thickBot="1">
      <c r="A14" s="34" t="s">
        <v>60</v>
      </c>
      <c r="B14" s="29" t="s">
        <v>47</v>
      </c>
      <c r="C14" s="47"/>
      <c r="D14" s="48"/>
      <c r="E14" s="71">
        <v>0</v>
      </c>
      <c r="F14" s="48">
        <v>256</v>
      </c>
      <c r="G14" s="87">
        <v>0</v>
      </c>
      <c r="H14" s="87">
        <v>5.33</v>
      </c>
      <c r="I14" s="87">
        <v>0</v>
      </c>
      <c r="J14" s="87">
        <v>51</v>
      </c>
      <c r="K14" s="87">
        <v>0</v>
      </c>
      <c r="L14" s="87">
        <v>0</v>
      </c>
      <c r="M14" s="87">
        <v>32.52</v>
      </c>
      <c r="N14" s="82"/>
      <c r="O14" s="76"/>
      <c r="P14" s="9"/>
      <c r="Q14" s="10"/>
      <c r="R14" s="10"/>
      <c r="S14" s="10"/>
      <c r="T14" s="10"/>
      <c r="U14" s="10"/>
      <c r="V14" s="10"/>
      <c r="W14" s="10"/>
      <c r="X14" s="10"/>
      <c r="Y14" s="17"/>
      <c r="Z14" s="60">
        <f t="shared" si="2"/>
        <v>0</v>
      </c>
      <c r="AA14" s="51">
        <f t="shared" si="3"/>
        <v>344.84999999999997</v>
      </c>
    </row>
    <row r="15" spans="1:27" ht="36" customHeight="1" thickBot="1">
      <c r="A15" s="34" t="s">
        <v>61</v>
      </c>
      <c r="B15" s="29" t="s">
        <v>55</v>
      </c>
      <c r="C15" s="47"/>
      <c r="D15" s="48"/>
      <c r="E15" s="71">
        <v>163.38</v>
      </c>
      <c r="F15" s="48">
        <v>1496.7</v>
      </c>
      <c r="G15" s="87">
        <v>1446.53</v>
      </c>
      <c r="H15" s="87">
        <v>690.69</v>
      </c>
      <c r="I15" s="87">
        <v>814.61</v>
      </c>
      <c r="J15" s="87">
        <v>880.36</v>
      </c>
      <c r="K15" s="87">
        <v>991.42</v>
      </c>
      <c r="L15" s="87">
        <v>1047.51</v>
      </c>
      <c r="M15" s="87">
        <v>835.94</v>
      </c>
      <c r="N15" s="82">
        <v>62.87</v>
      </c>
      <c r="O15" s="76">
        <v>56.36</v>
      </c>
      <c r="P15" s="9">
        <v>70.07</v>
      </c>
      <c r="Q15" s="10">
        <v>54.78</v>
      </c>
      <c r="R15" s="10">
        <v>56.68</v>
      </c>
      <c r="S15" s="10">
        <v>57.21</v>
      </c>
      <c r="T15" s="10">
        <v>66.16</v>
      </c>
      <c r="U15" s="10">
        <v>82.46</v>
      </c>
      <c r="V15" s="10">
        <v>79.12</v>
      </c>
      <c r="W15" s="10">
        <v>91.96</v>
      </c>
      <c r="X15" s="10">
        <v>85.53</v>
      </c>
      <c r="Y15" s="17">
        <v>78.08</v>
      </c>
      <c r="Z15" s="60">
        <f t="shared" si="2"/>
        <v>841.2800000000001</v>
      </c>
      <c r="AA15" s="51">
        <f t="shared" si="3"/>
        <v>9208.42</v>
      </c>
    </row>
    <row r="16" spans="1:27" ht="33.75" customHeight="1" thickBot="1">
      <c r="A16" s="34" t="s">
        <v>31</v>
      </c>
      <c r="B16" s="29" t="s">
        <v>56</v>
      </c>
      <c r="C16" s="47"/>
      <c r="D16" s="48"/>
      <c r="E16" s="71">
        <v>38.23</v>
      </c>
      <c r="F16" s="48">
        <v>118.83</v>
      </c>
      <c r="G16" s="87">
        <v>93.29</v>
      </c>
      <c r="H16" s="87">
        <v>207.77</v>
      </c>
      <c r="I16" s="87">
        <v>140.39</v>
      </c>
      <c r="J16" s="87">
        <v>126.47</v>
      </c>
      <c r="K16" s="87">
        <v>108.56</v>
      </c>
      <c r="L16" s="87">
        <v>106.68</v>
      </c>
      <c r="M16" s="87">
        <v>96.94</v>
      </c>
      <c r="N16" s="82">
        <v>3.61</v>
      </c>
      <c r="O16" s="76">
        <v>5.12</v>
      </c>
      <c r="P16" s="9">
        <v>4.9</v>
      </c>
      <c r="Q16" s="10">
        <v>4.9</v>
      </c>
      <c r="R16" s="10">
        <v>4.77</v>
      </c>
      <c r="S16" s="10">
        <v>4.17</v>
      </c>
      <c r="T16" s="10">
        <v>9.41</v>
      </c>
      <c r="U16" s="10">
        <v>4.88</v>
      </c>
      <c r="V16" s="10">
        <v>2.98</v>
      </c>
      <c r="W16" s="10">
        <v>9.01</v>
      </c>
      <c r="X16" s="10">
        <v>3.87</v>
      </c>
      <c r="Y16" s="17">
        <v>10.55</v>
      </c>
      <c r="Z16" s="60">
        <f t="shared" si="2"/>
        <v>68.16999999999999</v>
      </c>
      <c r="AA16" s="51">
        <f t="shared" si="3"/>
        <v>1105.3300000000002</v>
      </c>
    </row>
    <row r="17" spans="1:27" ht="33" customHeight="1" thickBot="1">
      <c r="A17" s="34" t="s">
        <v>32</v>
      </c>
      <c r="B17" s="29" t="s">
        <v>57</v>
      </c>
      <c r="C17" s="47"/>
      <c r="D17" s="48"/>
      <c r="E17" s="71">
        <v>85.97</v>
      </c>
      <c r="F17" s="48">
        <v>617.76</v>
      </c>
      <c r="G17" s="87">
        <v>909.35</v>
      </c>
      <c r="H17" s="87">
        <v>805.63</v>
      </c>
      <c r="I17" s="87">
        <v>1067.07</v>
      </c>
      <c r="J17" s="87">
        <v>923.52</v>
      </c>
      <c r="K17" s="87">
        <v>1069.62</v>
      </c>
      <c r="L17" s="87">
        <v>1189.24</v>
      </c>
      <c r="M17" s="87">
        <v>1293.13</v>
      </c>
      <c r="N17" s="82">
        <f>2.57+33.83+55.16</f>
        <v>91.56</v>
      </c>
      <c r="O17" s="76">
        <f>2.66+39.74+59.18</f>
        <v>101.58000000000001</v>
      </c>
      <c r="P17" s="9">
        <f>2.54+35.85+60.67</f>
        <v>99.06</v>
      </c>
      <c r="Q17" s="10">
        <f>3.15+42.17+56.64</f>
        <v>101.96000000000001</v>
      </c>
      <c r="R17" s="10">
        <f>2.66+52.69+56.22</f>
        <v>111.57</v>
      </c>
      <c r="S17" s="10">
        <f>2.58+44.48+53.02</f>
        <v>100.08</v>
      </c>
      <c r="T17" s="10">
        <f>2.79+36.3+53.79</f>
        <v>92.88</v>
      </c>
      <c r="U17" s="10">
        <f>52.2+2.63+36.6</f>
        <v>91.43</v>
      </c>
      <c r="V17" s="10">
        <f>47.18+80.61</f>
        <v>127.78999999999999</v>
      </c>
      <c r="W17" s="10">
        <f>2.78+78.8+78.45</f>
        <v>160.03</v>
      </c>
      <c r="X17" s="10">
        <f>3.05+63.28+75.52</f>
        <v>141.85</v>
      </c>
      <c r="Y17" s="17">
        <f>3.44+87.92+69.29</f>
        <v>160.65</v>
      </c>
      <c r="Z17" s="60">
        <f t="shared" si="2"/>
        <v>1380.44</v>
      </c>
      <c r="AA17" s="51">
        <f t="shared" si="3"/>
        <v>9341.73</v>
      </c>
    </row>
    <row r="18" spans="1:27" ht="14.25" customHeight="1" thickBot="1">
      <c r="A18" s="34" t="s">
        <v>33</v>
      </c>
      <c r="B18" s="29" t="s">
        <v>6</v>
      </c>
      <c r="C18" s="47"/>
      <c r="D18" s="48"/>
      <c r="E18" s="71">
        <v>1232.25</v>
      </c>
      <c r="F18" s="48">
        <v>7760.01</v>
      </c>
      <c r="G18" s="87">
        <v>8988.04</v>
      </c>
      <c r="H18" s="87">
        <v>9478.09</v>
      </c>
      <c r="I18" s="87">
        <v>10356.81</v>
      </c>
      <c r="J18" s="87">
        <v>9932.77</v>
      </c>
      <c r="K18" s="87">
        <v>11373.49</v>
      </c>
      <c r="L18" s="87">
        <v>12413.62</v>
      </c>
      <c r="M18" s="87">
        <v>13714.54</v>
      </c>
      <c r="N18" s="82">
        <f>1533.51-236.13</f>
        <v>1297.38</v>
      </c>
      <c r="O18" s="76">
        <f>1413.85-231.55</f>
        <v>1182.3</v>
      </c>
      <c r="P18" s="9">
        <f>1435.08-229.18</f>
        <v>1205.8999999999999</v>
      </c>
      <c r="Q18" s="10">
        <f>1420.41-245.01</f>
        <v>1175.4</v>
      </c>
      <c r="R18" s="10">
        <f>1429.29-230.6</f>
        <v>1198.69</v>
      </c>
      <c r="S18" s="10">
        <f>1447.95-245.15</f>
        <v>1202.8</v>
      </c>
      <c r="T18" s="10">
        <f>1597.42-241.36</f>
        <v>1356.06</v>
      </c>
      <c r="U18" s="10">
        <f>1599.44-252</f>
        <v>1347.44</v>
      </c>
      <c r="V18" s="10">
        <f>1679.2-300.61</f>
        <v>1378.5900000000001</v>
      </c>
      <c r="W18" s="10">
        <f>1728.42-322.41</f>
        <v>1406.01</v>
      </c>
      <c r="X18" s="10">
        <f>1823.1-310.19</f>
        <v>1512.9099999999999</v>
      </c>
      <c r="Y18" s="17">
        <f>1871.81-314.44</f>
        <v>1557.37</v>
      </c>
      <c r="Z18" s="60">
        <f t="shared" si="2"/>
        <v>15820.850000000002</v>
      </c>
      <c r="AA18" s="51">
        <f t="shared" si="3"/>
        <v>101070.46999999999</v>
      </c>
    </row>
    <row r="19" spans="1:27" ht="15" customHeight="1" thickBot="1">
      <c r="A19" s="34" t="s">
        <v>48</v>
      </c>
      <c r="B19" s="30" t="s">
        <v>3</v>
      </c>
      <c r="C19" s="49"/>
      <c r="D19" s="50"/>
      <c r="E19" s="72">
        <v>177.33</v>
      </c>
      <c r="F19" s="50">
        <v>705.32</v>
      </c>
      <c r="G19" s="88">
        <v>688.21</v>
      </c>
      <c r="H19" s="88">
        <v>703.24</v>
      </c>
      <c r="I19" s="88">
        <v>716.05</v>
      </c>
      <c r="J19" s="88">
        <v>710.22</v>
      </c>
      <c r="K19" s="88">
        <v>838.86</v>
      </c>
      <c r="L19" s="88">
        <v>823.08</v>
      </c>
      <c r="M19" s="88">
        <v>758.85</v>
      </c>
      <c r="N19" s="84">
        <v>78.09</v>
      </c>
      <c r="O19" s="77">
        <v>64.03</v>
      </c>
      <c r="P19" s="11">
        <v>49.97</v>
      </c>
      <c r="Q19" s="12">
        <v>78.09</v>
      </c>
      <c r="R19" s="12">
        <v>49.97</v>
      </c>
      <c r="S19" s="12">
        <v>78.09</v>
      </c>
      <c r="T19" s="12">
        <v>64.03</v>
      </c>
      <c r="U19" s="12">
        <v>64.03</v>
      </c>
      <c r="V19" s="12">
        <v>64.03</v>
      </c>
      <c r="W19" s="12">
        <v>49.97</v>
      </c>
      <c r="X19" s="12">
        <v>78.09</v>
      </c>
      <c r="Y19" s="18">
        <v>64.03</v>
      </c>
      <c r="Z19" s="60">
        <f t="shared" si="2"/>
        <v>782.42</v>
      </c>
      <c r="AA19" s="51">
        <f t="shared" si="3"/>
        <v>6903.580000000001</v>
      </c>
    </row>
    <row r="20" spans="1:27" ht="15.75" customHeight="1" thickBot="1">
      <c r="A20" s="34"/>
      <c r="B20" s="42" t="s">
        <v>51</v>
      </c>
      <c r="C20" s="90"/>
      <c r="D20" s="91"/>
      <c r="E20" s="92"/>
      <c r="F20" s="91"/>
      <c r="G20" s="93"/>
      <c r="H20" s="94">
        <f aca="true" t="shared" si="4" ref="H20:N20">H8*5%</f>
        <v>947.838</v>
      </c>
      <c r="I20" s="94">
        <f t="shared" si="4"/>
        <v>947.838</v>
      </c>
      <c r="J20" s="94">
        <f t="shared" si="4"/>
        <v>973.422</v>
      </c>
      <c r="K20" s="94">
        <f t="shared" si="4"/>
        <v>1073.3370000000002</v>
      </c>
      <c r="L20" s="94">
        <f t="shared" si="4"/>
        <v>1089.882</v>
      </c>
      <c r="M20" s="94">
        <f>M8*5%</f>
        <v>1017.3755</v>
      </c>
      <c r="N20" s="94">
        <f t="shared" si="4"/>
        <v>84.78150000000001</v>
      </c>
      <c r="O20" s="94">
        <f aca="true" t="shared" si="5" ref="O20:Y20">O8*5%</f>
        <v>84.78150000000001</v>
      </c>
      <c r="P20" s="94">
        <f t="shared" si="5"/>
        <v>84.78150000000001</v>
      </c>
      <c r="Q20" s="94">
        <f t="shared" si="5"/>
        <v>84.78150000000001</v>
      </c>
      <c r="R20" s="94">
        <f t="shared" si="5"/>
        <v>84.78150000000001</v>
      </c>
      <c r="S20" s="94">
        <f t="shared" si="5"/>
        <v>84.78150000000001</v>
      </c>
      <c r="T20" s="94">
        <f t="shared" si="5"/>
        <v>84.78150000000001</v>
      </c>
      <c r="U20" s="94">
        <f t="shared" si="5"/>
        <v>84.78150000000001</v>
      </c>
      <c r="V20" s="94">
        <f t="shared" si="5"/>
        <v>84.78150000000001</v>
      </c>
      <c r="W20" s="94">
        <f t="shared" si="5"/>
        <v>84.78150000000001</v>
      </c>
      <c r="X20" s="94">
        <f t="shared" si="5"/>
        <v>84.78150000000001</v>
      </c>
      <c r="Y20" s="94">
        <f t="shared" si="5"/>
        <v>87.705</v>
      </c>
      <c r="Z20" s="95">
        <f t="shared" si="2"/>
        <v>1020.3015000000003</v>
      </c>
      <c r="AA20" s="68"/>
    </row>
    <row r="21" spans="1:27" ht="18.75" customHeight="1" thickBot="1">
      <c r="A21" s="34" t="s">
        <v>34</v>
      </c>
      <c r="B21" s="65" t="s">
        <v>44</v>
      </c>
      <c r="C21" s="66"/>
      <c r="D21" s="67"/>
      <c r="E21" s="73"/>
      <c r="F21" s="67"/>
      <c r="G21" s="89"/>
      <c r="H21" s="91"/>
      <c r="I21" s="97"/>
      <c r="J21" s="97"/>
      <c r="K21" s="96">
        <f aca="true" t="shared" si="6" ref="K21:Y21">SUM(K8-K9)-K20</f>
        <v>5243.823000000001</v>
      </c>
      <c r="L21" s="96">
        <f t="shared" si="6"/>
        <v>4713.417999999998</v>
      </c>
      <c r="M21" s="96">
        <f>SUM(M8-M9)-M20</f>
        <v>2329.864499999998</v>
      </c>
      <c r="N21" s="96">
        <f t="shared" si="6"/>
        <v>77.33850000000011</v>
      </c>
      <c r="O21" s="96">
        <f t="shared" si="6"/>
        <v>196.9985000000002</v>
      </c>
      <c r="P21" s="96">
        <f t="shared" si="6"/>
        <v>175.7685000000002</v>
      </c>
      <c r="Q21" s="96">
        <f t="shared" si="6"/>
        <v>190.43850000000003</v>
      </c>
      <c r="R21" s="96">
        <f t="shared" si="6"/>
        <v>181.55849999999992</v>
      </c>
      <c r="S21" s="96">
        <f t="shared" si="6"/>
        <v>162.8985000000003</v>
      </c>
      <c r="T21" s="96">
        <f t="shared" si="6"/>
        <v>13.428500000000255</v>
      </c>
      <c r="U21" s="96">
        <f t="shared" si="6"/>
        <v>11.408500000000046</v>
      </c>
      <c r="V21" s="96">
        <f t="shared" si="6"/>
        <v>-68.35149999999994</v>
      </c>
      <c r="W21" s="96">
        <f t="shared" si="6"/>
        <v>-117.57149999999997</v>
      </c>
      <c r="X21" s="96">
        <f t="shared" si="6"/>
        <v>-212.25149999999957</v>
      </c>
      <c r="Y21" s="96">
        <f t="shared" si="6"/>
        <v>-205.41500000000002</v>
      </c>
      <c r="Z21" s="95">
        <f t="shared" si="2"/>
        <v>406.24850000000123</v>
      </c>
      <c r="AA21" s="68"/>
    </row>
    <row r="22" spans="1:27" ht="27.75" customHeight="1" thickBot="1">
      <c r="A22" s="105" t="s">
        <v>35</v>
      </c>
      <c r="B22" s="106" t="s">
        <v>20</v>
      </c>
      <c r="C22" s="107"/>
      <c r="D22" s="108"/>
      <c r="E22" s="109">
        <f>SUM(E8-E9,D22)</f>
        <v>1064.67</v>
      </c>
      <c r="F22" s="110">
        <f>SUM(F8-F9)</f>
        <v>1620.920000000002</v>
      </c>
      <c r="G22" s="110">
        <f>SUM(G8-G9)</f>
        <v>-5381.890000000003</v>
      </c>
      <c r="H22" s="111">
        <f aca="true" t="shared" si="7" ref="H22:N22">SUM(H8-H9)-H20</f>
        <v>1019.8619999999971</v>
      </c>
      <c r="I22" s="111">
        <f t="shared" si="7"/>
        <v>2073.011999999999</v>
      </c>
      <c r="J22" s="111">
        <f t="shared" si="7"/>
        <v>3837.158</v>
      </c>
      <c r="K22" s="111">
        <f t="shared" si="7"/>
        <v>5243.823000000001</v>
      </c>
      <c r="L22" s="111">
        <f t="shared" si="7"/>
        <v>4713.417999999998</v>
      </c>
      <c r="M22" s="111">
        <f>SUM(M8-M9)-M20</f>
        <v>2329.864499999998</v>
      </c>
      <c r="N22" s="112">
        <f t="shared" si="7"/>
        <v>77.33850000000011</v>
      </c>
      <c r="O22" s="111">
        <f>SUM(O21+N22)</f>
        <v>274.33700000000033</v>
      </c>
      <c r="P22" s="112">
        <f aca="true" t="shared" si="8" ref="P22:Y22">SUM(P21+O22)</f>
        <v>450.1055000000005</v>
      </c>
      <c r="Q22" s="113">
        <f t="shared" si="8"/>
        <v>640.5440000000006</v>
      </c>
      <c r="R22" s="113">
        <f t="shared" si="8"/>
        <v>822.1025000000004</v>
      </c>
      <c r="S22" s="113">
        <f t="shared" si="8"/>
        <v>985.0010000000007</v>
      </c>
      <c r="T22" s="113">
        <f t="shared" si="8"/>
        <v>998.4295000000009</v>
      </c>
      <c r="U22" s="113">
        <f t="shared" si="8"/>
        <v>1009.8380000000009</v>
      </c>
      <c r="V22" s="113">
        <f t="shared" si="8"/>
        <v>941.4865000000009</v>
      </c>
      <c r="W22" s="113">
        <f t="shared" si="8"/>
        <v>823.9150000000009</v>
      </c>
      <c r="X22" s="113">
        <f t="shared" si="8"/>
        <v>611.6635000000012</v>
      </c>
      <c r="Y22" s="113">
        <f t="shared" si="8"/>
        <v>406.24850000000123</v>
      </c>
      <c r="Z22" s="110"/>
      <c r="AA22" s="114"/>
    </row>
    <row r="23" spans="1:27" ht="25.5" customHeight="1" thickBot="1">
      <c r="A23" s="34" t="s">
        <v>36</v>
      </c>
      <c r="B23" s="42" t="s">
        <v>21</v>
      </c>
      <c r="C23" s="38"/>
      <c r="D23" s="42"/>
      <c r="E23" s="52">
        <f>SUM(E8-E9,D23)</f>
        <v>1064.67</v>
      </c>
      <c r="F23" s="60">
        <f>SUM(F8-F9,E23)</f>
        <v>2685.590000000002</v>
      </c>
      <c r="G23" s="60">
        <f>SUM(G8-G9,F23)</f>
        <v>-2696.300000000001</v>
      </c>
      <c r="H23" s="95">
        <f>SUM(H22+G23)</f>
        <v>-1676.438000000004</v>
      </c>
      <c r="I23" s="95">
        <f>SUM(I22+H23)</f>
        <v>396.57399999999484</v>
      </c>
      <c r="J23" s="95">
        <f>SUM(J22+I23)</f>
        <v>4233.7319999999945</v>
      </c>
      <c r="K23" s="95">
        <f>SUM(K22+J23)+0.05</f>
        <v>9477.604999999996</v>
      </c>
      <c r="L23" s="95">
        <f>SUM(L22+K23)+0.05</f>
        <v>14191.072999999993</v>
      </c>
      <c r="M23" s="95">
        <f>SUM(M22+L23)+0.05</f>
        <v>16520.987499999992</v>
      </c>
      <c r="N23" s="95">
        <f>SUM(N22+M23)</f>
        <v>16598.325999999994</v>
      </c>
      <c r="O23" s="95">
        <f>SUM(O21+N23)</f>
        <v>16795.324499999995</v>
      </c>
      <c r="P23" s="95">
        <f aca="true" t="shared" si="9" ref="P23:X23">SUM(P21+O23)</f>
        <v>16971.092999999997</v>
      </c>
      <c r="Q23" s="95">
        <f t="shared" si="9"/>
        <v>17161.531499999997</v>
      </c>
      <c r="R23" s="95">
        <f t="shared" si="9"/>
        <v>17343.089999999997</v>
      </c>
      <c r="S23" s="95">
        <f t="shared" si="9"/>
        <v>17505.988499999996</v>
      </c>
      <c r="T23" s="95">
        <f t="shared" si="9"/>
        <v>17519.416999999998</v>
      </c>
      <c r="U23" s="95">
        <f t="shared" si="9"/>
        <v>17530.8255</v>
      </c>
      <c r="V23" s="95">
        <f t="shared" si="9"/>
        <v>17462.474</v>
      </c>
      <c r="W23" s="95">
        <f t="shared" si="9"/>
        <v>17344.9025</v>
      </c>
      <c r="X23" s="95">
        <f t="shared" si="9"/>
        <v>17132.651</v>
      </c>
      <c r="Y23" s="95">
        <f>SUM(Y21+X23)</f>
        <v>16927.236</v>
      </c>
      <c r="Z23" s="60"/>
      <c r="AA23" s="54"/>
    </row>
    <row r="24" spans="1:27" ht="0.75" customHeight="1" hidden="1" thickBot="1">
      <c r="A24" s="34" t="s">
        <v>36</v>
      </c>
      <c r="B24" s="42" t="s">
        <v>5</v>
      </c>
      <c r="C24" s="39"/>
      <c r="D24" s="43"/>
      <c r="E24" s="74"/>
      <c r="F24" s="74"/>
      <c r="G24" s="74"/>
      <c r="H24" s="74"/>
      <c r="I24" s="74"/>
      <c r="J24" s="74"/>
      <c r="K24" s="74"/>
      <c r="L24" s="74"/>
      <c r="M24" s="74"/>
      <c r="N24" s="78"/>
      <c r="O24" s="78"/>
      <c r="P24" s="13"/>
      <c r="Q24" s="14"/>
      <c r="R24" s="14"/>
      <c r="S24" s="14"/>
      <c r="T24" s="14"/>
      <c r="U24" s="14"/>
      <c r="V24" s="14"/>
      <c r="W24" s="14"/>
      <c r="X24" s="14"/>
      <c r="Y24" s="19"/>
      <c r="Z24" s="61"/>
      <c r="AA24" s="55"/>
    </row>
    <row r="25" spans="1:27" ht="15" customHeight="1" hidden="1" thickBot="1">
      <c r="A25" s="34" t="s">
        <v>37</v>
      </c>
      <c r="B25" s="31" t="s">
        <v>22</v>
      </c>
      <c r="C25" s="39"/>
      <c r="D25" s="43"/>
      <c r="E25" s="74"/>
      <c r="F25" s="74"/>
      <c r="G25" s="74"/>
      <c r="H25" s="74"/>
      <c r="I25" s="74"/>
      <c r="J25" s="74"/>
      <c r="K25" s="74"/>
      <c r="L25" s="74"/>
      <c r="M25" s="74"/>
      <c r="N25" s="78"/>
      <c r="O25" s="78"/>
      <c r="P25" s="13"/>
      <c r="Q25" s="14"/>
      <c r="R25" s="14"/>
      <c r="S25" s="14"/>
      <c r="T25" s="14"/>
      <c r="U25" s="14"/>
      <c r="V25" s="14"/>
      <c r="W25" s="14"/>
      <c r="X25" s="14"/>
      <c r="Y25" s="19"/>
      <c r="Z25" s="60"/>
      <c r="AA25" s="56"/>
    </row>
    <row r="26" spans="1:27" ht="24" customHeight="1" hidden="1" thickBot="1">
      <c r="A26" s="35" t="s">
        <v>38</v>
      </c>
      <c r="B26" s="32" t="s">
        <v>42</v>
      </c>
      <c r="C26" s="40"/>
      <c r="D26" s="44"/>
      <c r="E26" s="79"/>
      <c r="F26" s="79"/>
      <c r="G26" s="79"/>
      <c r="H26" s="79"/>
      <c r="I26" s="79"/>
      <c r="J26" s="79"/>
      <c r="K26" s="79"/>
      <c r="L26" s="79"/>
      <c r="M26" s="79"/>
      <c r="N26" s="62"/>
      <c r="O26" s="62"/>
      <c r="P26" s="23"/>
      <c r="Q26" s="23"/>
      <c r="R26" s="23"/>
      <c r="S26" s="23"/>
      <c r="T26" s="23"/>
      <c r="U26" s="23"/>
      <c r="V26" s="23"/>
      <c r="W26" s="23"/>
      <c r="X26" s="23"/>
      <c r="Y26" s="24">
        <f>SUM(Y22-Y24)</f>
        <v>406.24850000000123</v>
      </c>
      <c r="Z26" s="62"/>
      <c r="AA26" s="57"/>
    </row>
    <row r="27" spans="1:27" ht="24" customHeight="1" hidden="1" thickBot="1">
      <c r="A27" s="35" t="s">
        <v>41</v>
      </c>
      <c r="B27" s="32" t="s">
        <v>23</v>
      </c>
      <c r="C27" s="40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24"/>
      <c r="O27" s="62"/>
      <c r="P27" s="23"/>
      <c r="Q27" s="23"/>
      <c r="R27" s="23"/>
      <c r="S27" s="23"/>
      <c r="T27" s="23"/>
      <c r="U27" s="23"/>
      <c r="V27" s="23"/>
      <c r="W27" s="23"/>
      <c r="X27" s="23"/>
      <c r="Y27" s="24">
        <f>SUM(Y23-Y24)</f>
        <v>16927.236</v>
      </c>
      <c r="Z27" s="62"/>
      <c r="AA27" s="57"/>
    </row>
    <row r="28" spans="3:27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ht="12.75">
      <c r="B29" t="s">
        <v>58</v>
      </c>
    </row>
    <row r="30" ht="12.75" hidden="1"/>
    <row r="31" ht="12.75" hidden="1"/>
    <row r="32" ht="12.75" hidden="1"/>
    <row r="37" ht="12.75" customHeight="1"/>
    <row r="38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2020-02-20T07:26:28Z</cp:lastPrinted>
  <dcterms:created xsi:type="dcterms:W3CDTF">2011-06-16T11:06:26Z</dcterms:created>
  <dcterms:modified xsi:type="dcterms:W3CDTF">2021-02-05T06:51:18Z</dcterms:modified>
  <cp:category/>
  <cp:version/>
  <cp:contentType/>
  <cp:contentStatus/>
</cp:coreProperties>
</file>