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<sst xmlns="http://schemas.openxmlformats.org/spreadsheetml/2006/main" count="76" uniqueCount="75">
  <si>
    <t>СПРАВКА</t>
  </si>
  <si>
    <t xml:space="preserve">Начислено  </t>
  </si>
  <si>
    <t>Расходы</t>
  </si>
  <si>
    <t>Услуги РИРЦ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</si>
  <si>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</si>
  <si>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</si>
  <si>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</si>
  <si>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</si>
  <si>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</si>
  <si>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</si>
  <si>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</si>
  <si>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</si>
  <si>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</si>
  <si>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</si>
  <si>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</si>
  <si>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</si>
  <si>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</si>
  <si>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</si>
  <si>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</si>
  <si>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</si>
  <si>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</si>
  <si>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</si>
  <si>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</si>
  <si>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</si>
  <si>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</si>
  <si>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</si>
  <si>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</si>
  <si>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</si>
  <si>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</si>
  <si>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</si>
  <si>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</si>
  <si>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</si>
  <si>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</si>
  <si>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</si>
  <si>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</si>
  <si>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</si>
  <si>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10</t>
  </si>
  <si>
    <t>Финансовый результат по дому с начала года</t>
  </si>
  <si>
    <t>Результат за месяц</t>
  </si>
  <si>
    <t>Благоустройство территории</t>
  </si>
  <si>
    <t>4.12</t>
  </si>
  <si>
    <t>Итого  за 2013 г</t>
  </si>
  <si>
    <t>по жилому дому г. Унеча ул. Мира д.3</t>
  </si>
  <si>
    <t>январь</t>
  </si>
  <si>
    <t>1419,32</t>
  </si>
  <si>
    <t>Итого  за 2014 г</t>
  </si>
  <si>
    <t>февраль</t>
  </si>
  <si>
    <t>март</t>
  </si>
  <si>
    <t>апрель</t>
  </si>
  <si>
    <t>рентабельность 5%</t>
  </si>
  <si>
    <t>1243,76</t>
  </si>
  <si>
    <t>20,97</t>
  </si>
  <si>
    <t xml:space="preserve">Материалы </t>
  </si>
  <si>
    <t>Услуги сторонни 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</si>
  <si>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</si>
  <si>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</si>
  <si>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</si>
  <si>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Итого  за 2015 г</t>
  </si>
  <si>
    <t>Исполнитель  вед. экономист /Викторова Л.С../</t>
  </si>
  <si>
    <t>Итого  за 2016 г</t>
  </si>
  <si>
    <t>16,29</t>
  </si>
  <si>
    <t>Итого  за 2017 г</t>
  </si>
  <si>
    <t>21,5</t>
  </si>
  <si>
    <t>Итого  за 2018 г</t>
  </si>
  <si>
    <t>27,3</t>
  </si>
  <si>
    <t>Итого  за 2019 г</t>
  </si>
  <si>
    <t>1,24</t>
  </si>
  <si>
    <t>Дом по ул.Мира  д.3 вступил в ООО "Наш дом" с мая 2013 года           тариф 9,32 руб с января 2019 года тариф 8,7 руб.</t>
  </si>
  <si>
    <t>ООО "НД Унеча"</t>
  </si>
  <si>
    <t>Итого  за 2020 г</t>
  </si>
  <si>
    <t>Всего за 2013-2020</t>
  </si>
  <si>
    <t>0,81</t>
  </si>
  <si>
    <t>0,94</t>
  </si>
  <si>
    <t>1,06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</si>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</sst>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20" xfId="0" applyFont="1" applyFill="1" applyBorder="1" applyAlignment="1">
      <alignment/>
    </xf>
    <xf numFmtId="0" fontId="20" fillId="2" borderId="21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wrapText="1"/>
    </xf>
    <xf numFmtId="49" fontId="21" fillId="0" borderId="23" xfId="0" applyNumberFormat="1" applyFont="1" applyBorder="1" applyAlignment="1">
      <alignment wrapText="1"/>
    </xf>
    <xf numFmtId="0" fontId="21" fillId="0" borderId="24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0" fontId="21" fillId="0" borderId="30" xfId="0" applyFont="1" applyBorder="1" applyAlignment="1">
      <alignment wrapText="1"/>
    </xf>
    <xf numFmtId="0" fontId="23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2" borderId="22" xfId="0" applyFill="1" applyBorder="1" applyAlignment="1">
      <alignment/>
    </xf>
    <xf numFmtId="0" fontId="19" fillId="0" borderId="30" xfId="0" applyFont="1" applyBorder="1" applyAlignment="1">
      <alignment horizontal="center" vertical="center" wrapText="1"/>
    </xf>
    <xf numFmtId="0" fontId="21" fillId="0" borderId="32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3" xfId="0" applyFont="1" applyBorder="1" applyAlignment="1">
      <alignment/>
    </xf>
    <xf numFmtId="0" fontId="20" fillId="2" borderId="34" xfId="0" applyFont="1" applyFill="1" applyBorder="1" applyAlignment="1">
      <alignment/>
    </xf>
    <xf numFmtId="0" fontId="25" fillId="0" borderId="27" xfId="0" applyFont="1" applyBorder="1" applyAlignment="1">
      <alignment/>
    </xf>
    <xf numFmtId="0" fontId="21" fillId="0" borderId="31" xfId="0" applyFont="1" applyBorder="1" applyAlignment="1">
      <alignment wrapText="1"/>
    </xf>
    <xf numFmtId="2" fontId="25" fillId="0" borderId="35" xfId="0" applyNumberFormat="1" applyFont="1" applyBorder="1" applyAlignment="1">
      <alignment/>
    </xf>
    <xf numFmtId="0" fontId="22" fillId="0" borderId="0" xfId="0" applyFont="1" applyBorder="1" applyAlignment="1">
      <alignment horizontal="left" wrapText="1"/>
    </xf>
    <xf numFmtId="49" fontId="21" fillId="0" borderId="36" xfId="0" applyNumberFormat="1" applyFont="1" applyBorder="1" applyAlignment="1">
      <alignment horizontal="right" wrapText="1"/>
    </xf>
    <xf numFmtId="0" fontId="21" fillId="0" borderId="37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1" fillId="2" borderId="21" xfId="0" applyFont="1" applyFill="1" applyBorder="1" applyAlignment="1">
      <alignment wrapText="1"/>
    </xf>
    <xf numFmtId="0" fontId="19" fillId="0" borderId="39" xfId="0" applyFont="1" applyBorder="1" applyAlignment="1">
      <alignment horizontal="center" vertical="center"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49" fontId="21" fillId="0" borderId="32" xfId="0" applyNumberFormat="1" applyFont="1" applyBorder="1" applyAlignment="1">
      <alignment horizontal="right" wrapText="1"/>
    </xf>
    <xf numFmtId="0" fontId="21" fillId="0" borderId="40" xfId="0" applyFont="1" applyBorder="1" applyAlignment="1">
      <alignment/>
    </xf>
    <xf numFmtId="0" fontId="26" fillId="0" borderId="27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19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49" fontId="21" fillId="0" borderId="16" xfId="0" applyNumberFormat="1" applyFont="1" applyBorder="1" applyAlignment="1">
      <alignment horizontal="right" wrapText="1"/>
    </xf>
    <xf numFmtId="0" fontId="21" fillId="0" borderId="17" xfId="0" applyFont="1" applyBorder="1" applyAlignment="1">
      <alignment wrapText="1"/>
    </xf>
    <xf numFmtId="0" fontId="21" fillId="0" borderId="45" xfId="0" applyFont="1" applyBorder="1" applyAlignment="1">
      <alignment wrapText="1"/>
    </xf>
    <xf numFmtId="0" fontId="19" fillId="0" borderId="46" xfId="0" applyFont="1" applyBorder="1" applyAlignment="1">
      <alignment horizontal="center" vertical="center" wrapText="1"/>
    </xf>
    <xf numFmtId="0" fontId="25" fillId="0" borderId="35" xfId="0" applyFont="1" applyBorder="1" applyAlignment="1">
      <alignment/>
    </xf>
    <xf numFmtId="2" fontId="21" fillId="0" borderId="22" xfId="0" applyNumberFormat="1" applyFont="1" applyBorder="1" applyAlignment="1">
      <alignment wrapText="1"/>
    </xf>
    <xf numFmtId="2" fontId="21" fillId="0" borderId="32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30" xfId="0" applyNumberFormat="1" applyFont="1" applyBorder="1" applyAlignment="1">
      <alignment/>
    </xf>
    <xf numFmtId="2" fontId="21" fillId="0" borderId="15" xfId="0" applyNumberFormat="1" applyFont="1" applyBorder="1" applyAlignment="1">
      <alignment/>
    </xf>
    <xf numFmtId="0" fontId="26" fillId="0" borderId="32" xfId="0" applyFont="1" applyBorder="1" applyAlignment="1">
      <alignment wrapText="1"/>
    </xf>
    <xf numFmtId="2" fontId="21" fillId="0" borderId="30" xfId="0" applyNumberFormat="1" applyFont="1" applyBorder="1" applyAlignment="1">
      <alignment wrapText="1"/>
    </xf>
    <xf numFmtId="2" fontId="21" fillId="0" borderId="34" xfId="0" applyNumberFormat="1" applyFont="1" applyBorder="1" applyAlignment="1">
      <alignment/>
    </xf>
    <xf numFmtId="49" fontId="22" fillId="0" borderId="28" xfId="0" applyNumberFormat="1" applyFont="1" applyBorder="1" applyAlignment="1">
      <alignment horizontal="center"/>
    </xf>
    <xf numFmtId="0" fontId="19" fillId="0" borderId="22" xfId="0" applyFont="1" applyBorder="1" applyAlignment="1">
      <alignment wrapText="1"/>
    </xf>
    <xf numFmtId="0" fontId="27" fillId="0" borderId="30" xfId="0" applyFont="1" applyBorder="1" applyAlignment="1">
      <alignment/>
    </xf>
    <xf numFmtId="49" fontId="27" fillId="0" borderId="30" xfId="0" applyNumberFormat="1" applyFont="1" applyBorder="1" applyAlignment="1">
      <alignment horizontal="right"/>
    </xf>
    <xf numFmtId="0" fontId="27" fillId="0" borderId="39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41" xfId="0" applyFont="1" applyBorder="1" applyAlignment="1">
      <alignment/>
    </xf>
    <xf numFmtId="0" fontId="28" fillId="0" borderId="27" xfId="0" applyFont="1" applyBorder="1" applyAlignment="1">
      <alignment/>
    </xf>
    <xf numFmtId="0" fontId="22" fillId="0" borderId="0" xfId="0" applyFont="1" applyAlignment="1">
      <alignment/>
    </xf>
    <xf numFmtId="0" fontId="27" fillId="0" borderId="35" xfId="0" applyFont="1" applyBorder="1" applyAlignment="1">
      <alignment wrapText="1"/>
    </xf>
    <xf numFmtId="0" fontId="27" fillId="0" borderId="47" xfId="0" applyFont="1" applyBorder="1" applyAlignment="1">
      <alignment/>
    </xf>
    <xf numFmtId="2" fontId="27" fillId="0" borderId="22" xfId="0" applyNumberFormat="1" applyFont="1" applyBorder="1" applyAlignment="1">
      <alignment/>
    </xf>
    <xf numFmtId="2" fontId="27" fillId="0" borderId="30" xfId="0" applyNumberFormat="1" applyFont="1" applyBorder="1" applyAlignment="1">
      <alignment/>
    </xf>
    <xf numFmtId="2" fontId="27" fillId="0" borderId="48" xfId="0" applyNumberFormat="1" applyFont="1" applyBorder="1" applyAlignment="1">
      <alignment/>
    </xf>
    <xf numFmtId="0" fontId="22" fillId="0" borderId="35" xfId="0" applyFont="1" applyBorder="1" applyAlignment="1">
      <alignment/>
    </xf>
    <xf numFmtId="2" fontId="21" fillId="0" borderId="33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A4">
      <selection activeCell="B11" sqref="B11"/>
    </sheetView>
  </sheetViews>
  <sheetFormatPr defaultColWidth="9.00390625" defaultRowHeight="12.75"/>
  <cols>
    <col min="1" max="1" width="4.25390625" style="19" customWidth="1"/>
    <col min="2" max="2" width="17.625" style="0" customWidth="1"/>
    <col min="3" max="3" width="9.375" style="0" hidden="1" customWidth="1"/>
    <col min="4" max="4" width="8.75390625" style="0" hidden="1" customWidth="1"/>
    <col min="5" max="5" width="10.375" style="0" hidden="1" customWidth="1"/>
    <col min="6" max="6" width="9.75390625" style="0" hidden="1" customWidth="1"/>
    <col min="7" max="7" width="9.375" style="0" hidden="1" customWidth="1"/>
    <col min="8" max="8" width="9.25390625" style="0" hidden="1" customWidth="1"/>
    <col min="9" max="9" width="9.125" style="0" hidden="1" customWidth="1"/>
    <col min="10" max="10" width="9.00390625" style="0" customWidth="1"/>
    <col min="11" max="11" width="8.875" style="0" customWidth="1"/>
    <col min="12" max="12" width="8.625" style="0" customWidth="1"/>
    <col min="13" max="13" width="8.25390625" style="0" customWidth="1"/>
    <col min="14" max="14" width="8.625" style="0" customWidth="1"/>
    <col min="15" max="15" width="8.25390625" style="0" customWidth="1"/>
    <col min="16" max="16" width="8.875" style="0" customWidth="1"/>
    <col min="17" max="17" width="8.125" style="0" customWidth="1"/>
    <col min="18" max="18" width="8.25390625" style="0" customWidth="1"/>
    <col min="19" max="19" width="8.375" style="0" customWidth="1"/>
    <col min="20" max="20" width="8.25390625" style="0" customWidth="1"/>
    <col min="21" max="22" width="8.875" style="0" customWidth="1"/>
    <col min="23" max="23" width="10.00390625" style="0" customWidth="1"/>
  </cols>
  <sheetData>
    <row r="1" spans="2:28" ht="12.75" customHeight="1">
      <c r="B1" s="44" t="s">
        <v>68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 customHeight="1">
      <c r="B2" s="93" t="s">
        <v>67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94"/>
      <c r="V2" s="94"/>
      <c r="W2" s="4"/>
      <c r="X2" s="4"/>
      <c r="Y2" s="4"/>
      <c r="Z2" s="4"/>
      <c r="AA2" s="4"/>
      <c r="AB2" s="4"/>
    </row>
    <row r="3" spans="2:28" ht="12.75" customHeight="1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3"/>
      <c r="Y3" s="3"/>
      <c r="Z3" s="3"/>
      <c r="AA3" s="3"/>
      <c r="AB3" s="3"/>
    </row>
    <row r="4" spans="2:28" ht="18.75" customHeight="1">
      <c r="B4" s="91" t="s">
        <v>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2"/>
      <c r="Y4" s="2"/>
      <c r="Z4" s="2"/>
      <c r="AA4" s="2"/>
      <c r="AB4" s="2"/>
    </row>
    <row r="5" spans="2:28" ht="15" customHeight="1" thickBot="1">
      <c r="B5" s="91" t="s">
        <v>42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2"/>
      <c r="Y5" s="2"/>
      <c r="Z5" s="2"/>
      <c r="AA5" s="2"/>
      <c r="AB5" s="2"/>
    </row>
    <row r="6" spans="2:28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</row>
    <row r="7" spans="1:28" ht="45.75" customHeight="1" thickBot="1">
      <c r="A7" s="27" t="s">
        <v>20</v>
      </c>
      <c r="B7" s="20" t="s">
        <v>4</v>
      </c>
      <c r="C7" s="36" t="s">
        <v>41</v>
      </c>
      <c r="D7" s="36" t="s">
        <v>45</v>
      </c>
      <c r="E7" s="36" t="s">
        <v>57</v>
      </c>
      <c r="F7" s="36" t="s">
        <v>59</v>
      </c>
      <c r="G7" s="36" t="s">
        <v>61</v>
      </c>
      <c r="H7" s="36" t="s">
        <v>63</v>
      </c>
      <c r="I7" s="36" t="s">
        <v>65</v>
      </c>
      <c r="J7" s="50" t="s">
        <v>43</v>
      </c>
      <c r="K7" s="10" t="s">
        <v>46</v>
      </c>
      <c r="L7" s="10" t="s">
        <v>47</v>
      </c>
      <c r="M7" s="10" t="s">
        <v>48</v>
      </c>
      <c r="N7" s="5" t="s">
        <v>8</v>
      </c>
      <c r="O7" s="58" t="s">
        <v>9</v>
      </c>
      <c r="P7" s="5" t="s">
        <v>10</v>
      </c>
      <c r="Q7" s="5" t="s">
        <v>11</v>
      </c>
      <c r="R7" s="5" t="s">
        <v>12</v>
      </c>
      <c r="S7" s="5" t="s">
        <v>13</v>
      </c>
      <c r="T7" s="5" t="s">
        <v>15</v>
      </c>
      <c r="U7" s="65" t="s">
        <v>14</v>
      </c>
      <c r="V7" s="36" t="s">
        <v>69</v>
      </c>
      <c r="W7" s="31" t="s">
        <v>70</v>
      </c>
      <c r="X7" s="1"/>
      <c r="Y7" s="1"/>
      <c r="Z7" s="1"/>
      <c r="AA7" s="1"/>
      <c r="AB7" s="1"/>
    </row>
    <row r="8" spans="1:23" ht="13.5" thickBot="1">
      <c r="A8" s="28" t="s">
        <v>21</v>
      </c>
      <c r="B8" s="21" t="s">
        <v>1</v>
      </c>
      <c r="C8" s="56">
        <v>10714.24</v>
      </c>
      <c r="D8" s="72">
        <v>16071.36</v>
      </c>
      <c r="E8" s="56">
        <v>16071.36</v>
      </c>
      <c r="F8" s="56">
        <v>16071.36</v>
      </c>
      <c r="G8" s="56">
        <v>16071.36</v>
      </c>
      <c r="H8" s="56">
        <v>16071.36</v>
      </c>
      <c r="I8" s="56">
        <v>16333.38</v>
      </c>
      <c r="J8" s="57">
        <v>1472.04</v>
      </c>
      <c r="K8" s="57">
        <v>1472.04</v>
      </c>
      <c r="L8" s="57">
        <v>1472.04</v>
      </c>
      <c r="M8" s="57">
        <v>1472.04</v>
      </c>
      <c r="N8" s="57">
        <v>1472.04</v>
      </c>
      <c r="O8" s="57">
        <v>1472.04</v>
      </c>
      <c r="P8" s="57">
        <v>1472.04</v>
      </c>
      <c r="Q8" s="57">
        <v>1472.04</v>
      </c>
      <c r="R8" s="57">
        <v>1472.04</v>
      </c>
      <c r="S8" s="57">
        <v>1472.04</v>
      </c>
      <c r="T8" s="57">
        <v>1472.04</v>
      </c>
      <c r="U8" s="57">
        <v>1472.04</v>
      </c>
      <c r="V8" s="37">
        <f>SUM(J8:U8)</f>
        <v>17664.480000000003</v>
      </c>
      <c r="W8" s="41">
        <f>SUM(C8:U8)</f>
        <v>125068.89999999992</v>
      </c>
    </row>
    <row r="9" spans="1:23" s="83" customFormat="1" ht="13.5" thickBot="1">
      <c r="A9" s="75" t="s">
        <v>22</v>
      </c>
      <c r="B9" s="76" t="s">
        <v>2</v>
      </c>
      <c r="C9" s="77">
        <v>8119.52</v>
      </c>
      <c r="D9" s="77">
        <v>11526.66</v>
      </c>
      <c r="E9" s="77">
        <v>12080.03</v>
      </c>
      <c r="F9" s="78">
        <f>SUM(F10:F18)+16.29</f>
        <v>12123.43</v>
      </c>
      <c r="G9" s="77">
        <v>11090.48</v>
      </c>
      <c r="H9" s="77">
        <v>11554.57</v>
      </c>
      <c r="I9" s="78">
        <f>SUM(I10:I18)+6.26</f>
        <v>14152.42</v>
      </c>
      <c r="J9" s="79">
        <f>SUM(J10:J18)</f>
        <v>1289.13</v>
      </c>
      <c r="K9" s="80">
        <f>SUM(K10:K18)</f>
        <v>1182.45</v>
      </c>
      <c r="L9" s="80">
        <f>SUM(L10:L18)</f>
        <v>1236.62</v>
      </c>
      <c r="M9" s="80">
        <f>SUM(M10:M18)</f>
        <v>1187.25</v>
      </c>
      <c r="N9" s="81">
        <f aca="true" t="shared" si="0" ref="N9:U9">SUM(N10:N18)</f>
        <v>1218.12</v>
      </c>
      <c r="O9" s="81">
        <f t="shared" si="0"/>
        <v>1198.7700000000002</v>
      </c>
      <c r="P9" s="81">
        <f t="shared" si="0"/>
        <v>1562.39</v>
      </c>
      <c r="Q9" s="81">
        <f t="shared" si="0"/>
        <v>1367.6599999999999</v>
      </c>
      <c r="R9" s="81">
        <f t="shared" si="0"/>
        <v>1392.74</v>
      </c>
      <c r="S9" s="81">
        <f t="shared" si="0"/>
        <v>1475.93</v>
      </c>
      <c r="T9" s="81">
        <f t="shared" si="0"/>
        <v>1601.9299999999998</v>
      </c>
      <c r="U9" s="79">
        <f t="shared" si="0"/>
        <v>1607.51</v>
      </c>
      <c r="V9" s="77">
        <f>SUM(J9:U9)</f>
        <v>16320.5</v>
      </c>
      <c r="W9" s="82">
        <f>SUM(C9:U9)</f>
        <v>96967.60999999999</v>
      </c>
    </row>
    <row r="10" spans="1:23" ht="13.5" customHeight="1" thickBot="1">
      <c r="A10" s="28" t="s">
        <v>23</v>
      </c>
      <c r="B10" s="22" t="s">
        <v>74</v>
      </c>
      <c r="C10" s="54" t="s">
        <v>44</v>
      </c>
      <c r="D10" s="54" t="s">
        <v>50</v>
      </c>
      <c r="E10" s="54" t="s">
        <v>51</v>
      </c>
      <c r="F10" s="54" t="s">
        <v>60</v>
      </c>
      <c r="G10" s="54" t="s">
        <v>62</v>
      </c>
      <c r="H10" s="54" t="s">
        <v>64</v>
      </c>
      <c r="I10" s="54" t="s">
        <v>66</v>
      </c>
      <c r="J10" s="45"/>
      <c r="K10" s="62" t="s">
        <v>71</v>
      </c>
      <c r="L10" s="62" t="s">
        <v>72</v>
      </c>
      <c r="M10" s="62" t="s">
        <v>73</v>
      </c>
      <c r="N10" s="6">
        <v>1.69</v>
      </c>
      <c r="O10" s="59">
        <v>2.49</v>
      </c>
      <c r="P10" s="6">
        <v>3.95</v>
      </c>
      <c r="Q10" s="6">
        <v>4.09</v>
      </c>
      <c r="R10" s="6">
        <v>9.71</v>
      </c>
      <c r="S10" s="6">
        <v>4.16</v>
      </c>
      <c r="T10" s="6">
        <v>0.31</v>
      </c>
      <c r="U10" s="11">
        <v>0.41</v>
      </c>
      <c r="V10" s="37">
        <v>1.24</v>
      </c>
      <c r="W10" s="41">
        <v>2685.29</v>
      </c>
    </row>
    <row r="11" spans="1:23" ht="25.5" customHeight="1" thickBot="1">
      <c r="A11" s="28" t="s">
        <v>24</v>
      </c>
      <c r="B11" s="23" t="s">
        <v>53</v>
      </c>
      <c r="C11" s="51">
        <v>0.47</v>
      </c>
      <c r="D11" s="51"/>
      <c r="E11" s="51">
        <v>781.68</v>
      </c>
      <c r="F11" s="51">
        <v>535.06</v>
      </c>
      <c r="G11" s="51">
        <v>0</v>
      </c>
      <c r="H11" s="51">
        <v>0</v>
      </c>
      <c r="I11" s="51">
        <v>0</v>
      </c>
      <c r="J11" s="46"/>
      <c r="K11" s="63"/>
      <c r="L11" s="63"/>
      <c r="M11" s="63"/>
      <c r="N11" s="7"/>
      <c r="O11" s="60"/>
      <c r="P11" s="7"/>
      <c r="Q11" s="7"/>
      <c r="R11" s="7"/>
      <c r="S11" s="7"/>
      <c r="T11" s="7"/>
      <c r="U11" s="12"/>
      <c r="V11" s="37">
        <f aca="true" t="shared" si="1" ref="V11:V20">SUM(J11:U11)</f>
        <v>0</v>
      </c>
      <c r="W11" s="41">
        <f aca="true" t="shared" si="2" ref="W11:W18">SUM(C11:U11)</f>
        <v>1317.21</v>
      </c>
    </row>
    <row r="12" spans="1:23" ht="16.5" customHeight="1" thickBot="1">
      <c r="A12" s="28" t="s">
        <v>25</v>
      </c>
      <c r="B12" s="23" t="s">
        <v>52</v>
      </c>
      <c r="C12" s="51">
        <v>0</v>
      </c>
      <c r="D12" s="51">
        <v>80.81</v>
      </c>
      <c r="E12" s="51">
        <v>152.23</v>
      </c>
      <c r="F12" s="51">
        <v>900.26</v>
      </c>
      <c r="G12" s="51">
        <v>425</v>
      </c>
      <c r="H12" s="51">
        <v>150</v>
      </c>
      <c r="I12" s="51">
        <v>1135</v>
      </c>
      <c r="J12" s="46"/>
      <c r="K12" s="63"/>
      <c r="L12" s="63"/>
      <c r="M12" s="63"/>
      <c r="N12" s="7"/>
      <c r="O12" s="60"/>
      <c r="P12" s="7"/>
      <c r="Q12" s="7"/>
      <c r="R12" s="7"/>
      <c r="S12" s="7"/>
      <c r="T12" s="7"/>
      <c r="U12" s="12"/>
      <c r="V12" s="37">
        <f t="shared" si="1"/>
        <v>0</v>
      </c>
      <c r="W12" s="41">
        <f t="shared" si="2"/>
        <v>2843.3</v>
      </c>
    </row>
    <row r="13" spans="1:23" ht="25.5" customHeight="1" thickBot="1">
      <c r="A13" s="28" t="s">
        <v>26</v>
      </c>
      <c r="B13" s="23" t="s">
        <v>39</v>
      </c>
      <c r="C13" s="51">
        <v>0</v>
      </c>
      <c r="D13" s="51"/>
      <c r="E13" s="51">
        <v>0</v>
      </c>
      <c r="F13" s="51">
        <v>51</v>
      </c>
      <c r="G13" s="51">
        <v>0</v>
      </c>
      <c r="H13" s="51">
        <v>0</v>
      </c>
      <c r="I13" s="51">
        <v>2.96</v>
      </c>
      <c r="J13" s="46"/>
      <c r="K13" s="63"/>
      <c r="L13" s="63"/>
      <c r="M13" s="63"/>
      <c r="N13" s="7"/>
      <c r="O13" s="60"/>
      <c r="P13" s="7"/>
      <c r="Q13" s="7"/>
      <c r="R13" s="7"/>
      <c r="S13" s="7"/>
      <c r="T13" s="7"/>
      <c r="U13" s="12"/>
      <c r="V13" s="37">
        <f t="shared" si="1"/>
        <v>0</v>
      </c>
      <c r="W13" s="41">
        <f t="shared" si="2"/>
        <v>53.96</v>
      </c>
    </row>
    <row r="14" spans="1:23" ht="34.5" customHeight="1" thickBot="1">
      <c r="A14" s="28" t="s">
        <v>27</v>
      </c>
      <c r="B14" s="23" t="s">
        <v>54</v>
      </c>
      <c r="C14" s="51">
        <v>506.93</v>
      </c>
      <c r="D14" s="51">
        <v>585.55</v>
      </c>
      <c r="E14" s="51">
        <v>690.62</v>
      </c>
      <c r="F14" s="51">
        <v>730.31</v>
      </c>
      <c r="G14" s="51">
        <v>741.97</v>
      </c>
      <c r="H14" s="51">
        <v>779.72</v>
      </c>
      <c r="I14" s="51">
        <v>683.63</v>
      </c>
      <c r="J14" s="46">
        <v>54.58</v>
      </c>
      <c r="K14" s="63">
        <v>48.93</v>
      </c>
      <c r="L14" s="63">
        <v>60.83</v>
      </c>
      <c r="M14" s="63">
        <v>47.55</v>
      </c>
      <c r="N14" s="7">
        <v>49.2</v>
      </c>
      <c r="O14" s="60">
        <v>49.66</v>
      </c>
      <c r="P14" s="7">
        <v>57.44</v>
      </c>
      <c r="Q14" s="7">
        <v>71.58</v>
      </c>
      <c r="R14" s="7">
        <v>68.69</v>
      </c>
      <c r="S14" s="7">
        <v>79.84</v>
      </c>
      <c r="T14" s="7">
        <v>74.25</v>
      </c>
      <c r="U14" s="12">
        <v>67.78</v>
      </c>
      <c r="V14" s="37">
        <f t="shared" si="1"/>
        <v>730.3299999999999</v>
      </c>
      <c r="W14" s="41">
        <f t="shared" si="2"/>
        <v>5449.0599999999995</v>
      </c>
    </row>
    <row r="15" spans="1:23" ht="38.25" customHeight="1" thickBot="1">
      <c r="A15" s="28" t="s">
        <v>28</v>
      </c>
      <c r="B15" s="23" t="s">
        <v>55</v>
      </c>
      <c r="C15" s="51">
        <v>60.22</v>
      </c>
      <c r="D15" s="51">
        <v>176.14</v>
      </c>
      <c r="E15" s="51">
        <v>119.02</v>
      </c>
      <c r="F15" s="51">
        <v>103.89</v>
      </c>
      <c r="G15" s="51">
        <v>81.16</v>
      </c>
      <c r="H15" s="51">
        <v>78.64</v>
      </c>
      <c r="I15" s="51">
        <v>79.82</v>
      </c>
      <c r="J15" s="46">
        <v>3.13</v>
      </c>
      <c r="K15" s="63">
        <v>4.44</v>
      </c>
      <c r="L15" s="63">
        <v>4.25</v>
      </c>
      <c r="M15" s="63">
        <v>4.25</v>
      </c>
      <c r="N15" s="7">
        <v>4.14</v>
      </c>
      <c r="O15" s="60">
        <v>3.62</v>
      </c>
      <c r="P15" s="7">
        <v>8.17</v>
      </c>
      <c r="Q15" s="7">
        <v>4.24</v>
      </c>
      <c r="R15" s="7">
        <v>2.59</v>
      </c>
      <c r="S15" s="7">
        <v>7.82</v>
      </c>
      <c r="T15" s="7">
        <v>3.36</v>
      </c>
      <c r="U15" s="12">
        <v>9.18</v>
      </c>
      <c r="V15" s="37">
        <f t="shared" si="1"/>
        <v>59.19</v>
      </c>
      <c r="W15" s="41">
        <f t="shared" si="2"/>
        <v>758.0799999999999</v>
      </c>
    </row>
    <row r="16" spans="1:23" ht="37.5" customHeight="1" thickBot="1">
      <c r="A16" s="28" t="s">
        <v>29</v>
      </c>
      <c r="B16" s="23" t="s">
        <v>56</v>
      </c>
      <c r="C16" s="51">
        <v>529.87</v>
      </c>
      <c r="D16" s="51">
        <v>683.01</v>
      </c>
      <c r="E16" s="51">
        <v>856.07</v>
      </c>
      <c r="F16" s="51">
        <v>759.95</v>
      </c>
      <c r="G16" s="51">
        <v>800.47</v>
      </c>
      <c r="H16" s="51">
        <v>876.82</v>
      </c>
      <c r="I16" s="51">
        <v>1035.71</v>
      </c>
      <c r="J16" s="46">
        <f>2.23+29.37+47.89</f>
        <v>79.49000000000001</v>
      </c>
      <c r="K16" s="63">
        <f>2.31+34.5+51.37</f>
        <v>88.18</v>
      </c>
      <c r="L16" s="63">
        <f>2.21+31.12+52.67</f>
        <v>86</v>
      </c>
      <c r="M16" s="63">
        <f>2.74+36.61+49.17</f>
        <v>88.52000000000001</v>
      </c>
      <c r="N16" s="7">
        <f>2.31+45.75+48.8</f>
        <v>96.86</v>
      </c>
      <c r="O16" s="60">
        <f>2.24+38.62+46.03</f>
        <v>86.89</v>
      </c>
      <c r="P16" s="7">
        <f>2.42+31.51+46.7</f>
        <v>80.63</v>
      </c>
      <c r="Q16" s="7">
        <f>45.32+2.29+31.78</f>
        <v>79.39</v>
      </c>
      <c r="R16" s="7">
        <f>40.96+69.98</f>
        <v>110.94</v>
      </c>
      <c r="S16" s="7">
        <f>2.41+68.4+68.11</f>
        <v>138.92000000000002</v>
      </c>
      <c r="T16" s="7">
        <f>2.65+54.94+65.56</f>
        <v>123.15</v>
      </c>
      <c r="U16" s="12">
        <f>2.99+76.33+60.16</f>
        <v>139.48</v>
      </c>
      <c r="V16" s="37">
        <f t="shared" si="1"/>
        <v>1198.4500000000003</v>
      </c>
      <c r="W16" s="41">
        <f t="shared" si="2"/>
        <v>6740.35</v>
      </c>
    </row>
    <row r="17" spans="1:23" ht="15.75" customHeight="1" thickBot="1">
      <c r="A17" s="28" t="s">
        <v>30</v>
      </c>
      <c r="B17" s="23" t="s">
        <v>6</v>
      </c>
      <c r="C17" s="51">
        <v>5257.8</v>
      </c>
      <c r="D17" s="51">
        <v>8262.16</v>
      </c>
      <c r="E17" s="51">
        <v>8865</v>
      </c>
      <c r="F17" s="51">
        <v>8529.58</v>
      </c>
      <c r="G17" s="51">
        <v>8523.32</v>
      </c>
      <c r="H17" s="51">
        <v>9145.01</v>
      </c>
      <c r="I17" s="51">
        <v>10846.65</v>
      </c>
      <c r="J17" s="46">
        <f>1289.13-162.82</f>
        <v>1126.3100000000002</v>
      </c>
      <c r="K17" s="63">
        <f>1182.45-155.25</f>
        <v>1027.2</v>
      </c>
      <c r="L17" s="63">
        <f>1236.62-188.79</f>
        <v>1047.83</v>
      </c>
      <c r="M17" s="63">
        <f>1187.25-165.79</f>
        <v>1021.46</v>
      </c>
      <c r="N17" s="7">
        <f>1218.12-177.51</f>
        <v>1040.61</v>
      </c>
      <c r="O17" s="60">
        <f>1198.77-154.58</f>
        <v>1044.19</v>
      </c>
      <c r="P17" s="7">
        <f>1562.39-385.14</f>
        <v>1177.25</v>
      </c>
      <c r="Q17" s="7">
        <f>1367.66-197.9</f>
        <v>1169.76</v>
      </c>
      <c r="R17" s="7">
        <f>1392.74-238.37</f>
        <v>1154.37</v>
      </c>
      <c r="S17" s="7">
        <f>1475.93-255.32</f>
        <v>1220.6100000000001</v>
      </c>
      <c r="T17" s="7">
        <f>1592.27-278.86+9.66</f>
        <v>1323.07</v>
      </c>
      <c r="U17" s="12">
        <f>1607.51-255.52</f>
        <v>1351.99</v>
      </c>
      <c r="V17" s="37">
        <f t="shared" si="1"/>
        <v>13704.65</v>
      </c>
      <c r="W17" s="41">
        <f t="shared" si="2"/>
        <v>73134.17</v>
      </c>
    </row>
    <row r="18" spans="1:23" ht="13.5" customHeight="1" thickBot="1">
      <c r="A18" s="28" t="s">
        <v>40</v>
      </c>
      <c r="B18" s="24" t="s">
        <v>3</v>
      </c>
      <c r="C18" s="52">
        <v>344.91</v>
      </c>
      <c r="D18" s="52">
        <v>495.23</v>
      </c>
      <c r="E18" s="52">
        <v>498.83</v>
      </c>
      <c r="F18" s="52">
        <v>497.09</v>
      </c>
      <c r="G18" s="52">
        <v>497.06</v>
      </c>
      <c r="H18" s="52">
        <v>497.08</v>
      </c>
      <c r="I18" s="52">
        <v>362.39</v>
      </c>
      <c r="J18" s="47">
        <v>25.62</v>
      </c>
      <c r="K18" s="64">
        <v>13.7</v>
      </c>
      <c r="L18" s="64">
        <v>37.71</v>
      </c>
      <c r="M18" s="64">
        <v>25.47</v>
      </c>
      <c r="N18" s="55">
        <v>25.62</v>
      </c>
      <c r="O18" s="61">
        <v>11.92</v>
      </c>
      <c r="P18" s="8">
        <v>234.95</v>
      </c>
      <c r="Q18" s="8">
        <v>38.6</v>
      </c>
      <c r="R18" s="8">
        <v>46.44</v>
      </c>
      <c r="S18" s="8">
        <v>24.58</v>
      </c>
      <c r="T18" s="8">
        <v>77.79</v>
      </c>
      <c r="U18" s="13">
        <v>38.67</v>
      </c>
      <c r="V18" s="39">
        <f t="shared" si="1"/>
        <v>601.0699999999999</v>
      </c>
      <c r="W18" s="41">
        <f t="shared" si="2"/>
        <v>3793.659999999999</v>
      </c>
    </row>
    <row r="19" spans="1:23" ht="13.5" customHeight="1" thickBot="1">
      <c r="A19" s="28"/>
      <c r="B19" s="30" t="s">
        <v>49</v>
      </c>
      <c r="C19" s="30"/>
      <c r="D19" s="67">
        <f aca="true" t="shared" si="3" ref="D19:J19">D8*5%</f>
        <v>803.5680000000001</v>
      </c>
      <c r="E19" s="67">
        <f t="shared" si="3"/>
        <v>803.5680000000001</v>
      </c>
      <c r="F19" s="73">
        <f t="shared" si="3"/>
        <v>803.5680000000001</v>
      </c>
      <c r="G19" s="73">
        <f t="shared" si="3"/>
        <v>803.5680000000001</v>
      </c>
      <c r="H19" s="73">
        <f t="shared" si="3"/>
        <v>803.5680000000001</v>
      </c>
      <c r="I19" s="73">
        <f>I8*5%</f>
        <v>816.669</v>
      </c>
      <c r="J19" s="67">
        <f t="shared" si="3"/>
        <v>73.602</v>
      </c>
      <c r="K19" s="67">
        <f aca="true" t="shared" si="4" ref="K19:U19">K8*5%</f>
        <v>73.602</v>
      </c>
      <c r="L19" s="67">
        <f t="shared" si="4"/>
        <v>73.602</v>
      </c>
      <c r="M19" s="67">
        <f t="shared" si="4"/>
        <v>73.602</v>
      </c>
      <c r="N19" s="67">
        <f t="shared" si="4"/>
        <v>73.602</v>
      </c>
      <c r="O19" s="67">
        <f t="shared" si="4"/>
        <v>73.602</v>
      </c>
      <c r="P19" s="67">
        <f t="shared" si="4"/>
        <v>73.602</v>
      </c>
      <c r="Q19" s="67">
        <f t="shared" si="4"/>
        <v>73.602</v>
      </c>
      <c r="R19" s="67">
        <f t="shared" si="4"/>
        <v>73.602</v>
      </c>
      <c r="S19" s="67">
        <f t="shared" si="4"/>
        <v>73.602</v>
      </c>
      <c r="T19" s="67">
        <f t="shared" si="4"/>
        <v>73.602</v>
      </c>
      <c r="U19" s="67">
        <f t="shared" si="4"/>
        <v>73.602</v>
      </c>
      <c r="V19" s="70">
        <f t="shared" si="1"/>
        <v>883.2239999999998</v>
      </c>
      <c r="W19" s="66"/>
    </row>
    <row r="20" spans="1:23" ht="20.25" customHeight="1" thickBot="1">
      <c r="A20" s="28" t="s">
        <v>31</v>
      </c>
      <c r="B20" s="42" t="s">
        <v>38</v>
      </c>
      <c r="C20" s="53"/>
      <c r="D20" s="53"/>
      <c r="E20" s="53"/>
      <c r="F20" s="53"/>
      <c r="G20" s="74">
        <f aca="true" t="shared" si="5" ref="G20:U20">SUM(G8-G9)-G19</f>
        <v>4177.312000000001</v>
      </c>
      <c r="H20" s="74">
        <f t="shared" si="5"/>
        <v>3713.2220000000007</v>
      </c>
      <c r="I20" s="90">
        <f>SUM(I8-I9)-I19</f>
        <v>1364.2909999999993</v>
      </c>
      <c r="J20" s="69">
        <f t="shared" si="5"/>
        <v>109.30799999999985</v>
      </c>
      <c r="K20" s="70">
        <f t="shared" si="5"/>
        <v>215.98799999999991</v>
      </c>
      <c r="L20" s="69">
        <f t="shared" si="5"/>
        <v>161.81800000000007</v>
      </c>
      <c r="M20" s="70">
        <f t="shared" si="5"/>
        <v>211.18799999999996</v>
      </c>
      <c r="N20" s="69">
        <f t="shared" si="5"/>
        <v>180.31800000000007</v>
      </c>
      <c r="O20" s="70">
        <f t="shared" si="5"/>
        <v>199.66799999999975</v>
      </c>
      <c r="P20" s="69">
        <f t="shared" si="5"/>
        <v>-163.95200000000014</v>
      </c>
      <c r="Q20" s="70">
        <f t="shared" si="5"/>
        <v>30.778000000000105</v>
      </c>
      <c r="R20" s="69">
        <f t="shared" si="5"/>
        <v>5.697999999999951</v>
      </c>
      <c r="S20" s="70">
        <f t="shared" si="5"/>
        <v>-77.4920000000001</v>
      </c>
      <c r="T20" s="69">
        <f t="shared" si="5"/>
        <v>-203.49199999999988</v>
      </c>
      <c r="U20" s="70">
        <f t="shared" si="5"/>
        <v>-209.07200000000003</v>
      </c>
      <c r="V20" s="68">
        <f t="shared" si="1"/>
        <v>460.75599999999963</v>
      </c>
      <c r="W20" s="43"/>
    </row>
    <row r="21" spans="1:23" ht="28.5" customHeight="1" thickBot="1">
      <c r="A21" s="75" t="s">
        <v>32</v>
      </c>
      <c r="B21" s="84" t="s">
        <v>16</v>
      </c>
      <c r="C21" s="85">
        <f>SUM(C8-C9,B21)</f>
        <v>2594.7199999999993</v>
      </c>
      <c r="D21" s="86">
        <f aca="true" t="shared" si="6" ref="D21:J21">SUM(D8-D9)-D19</f>
        <v>3741.1320000000005</v>
      </c>
      <c r="E21" s="86">
        <f t="shared" si="6"/>
        <v>3187.7619999999997</v>
      </c>
      <c r="F21" s="87">
        <f t="shared" si="6"/>
        <v>3144.362</v>
      </c>
      <c r="G21" s="86">
        <f t="shared" si="6"/>
        <v>4177.312000000001</v>
      </c>
      <c r="H21" s="86">
        <f t="shared" si="6"/>
        <v>3713.2220000000007</v>
      </c>
      <c r="I21" s="87">
        <f>SUM(I8-I9)-I19</f>
        <v>1364.2909999999993</v>
      </c>
      <c r="J21" s="86">
        <f t="shared" si="6"/>
        <v>109.30799999999985</v>
      </c>
      <c r="K21" s="88">
        <f>SUM(K20+J21)</f>
        <v>325.29599999999976</v>
      </c>
      <c r="L21" s="88">
        <f aca="true" t="shared" si="7" ref="L21:U21">SUM(L20+K21)</f>
        <v>487.1139999999998</v>
      </c>
      <c r="M21" s="88">
        <f t="shared" si="7"/>
        <v>698.3019999999998</v>
      </c>
      <c r="N21" s="88">
        <f t="shared" si="7"/>
        <v>878.6199999999999</v>
      </c>
      <c r="O21" s="88">
        <f t="shared" si="7"/>
        <v>1078.2879999999996</v>
      </c>
      <c r="P21" s="88">
        <f t="shared" si="7"/>
        <v>914.3359999999994</v>
      </c>
      <c r="Q21" s="88">
        <f t="shared" si="7"/>
        <v>945.1139999999996</v>
      </c>
      <c r="R21" s="88">
        <f t="shared" si="7"/>
        <v>950.8119999999996</v>
      </c>
      <c r="S21" s="88">
        <f t="shared" si="7"/>
        <v>873.3199999999995</v>
      </c>
      <c r="T21" s="88">
        <f t="shared" si="7"/>
        <v>669.8279999999996</v>
      </c>
      <c r="U21" s="88">
        <f t="shared" si="7"/>
        <v>460.75599999999963</v>
      </c>
      <c r="V21" s="85"/>
      <c r="W21" s="89"/>
    </row>
    <row r="22" spans="1:23" ht="30" customHeight="1" thickBot="1">
      <c r="A22" s="28" t="s">
        <v>33</v>
      </c>
      <c r="B22" s="30" t="s">
        <v>17</v>
      </c>
      <c r="C22" s="38">
        <f>SUM(C8-C9,B22)</f>
        <v>2594.7199999999993</v>
      </c>
      <c r="D22" s="70">
        <f>SUM(D21+C22)</f>
        <v>6335.852</v>
      </c>
      <c r="E22" s="70">
        <f>SUM(E21+D22)</f>
        <v>9523.614</v>
      </c>
      <c r="F22" s="70">
        <f>SUM(F21+E22)</f>
        <v>12667.975999999999</v>
      </c>
      <c r="G22" s="70">
        <f>SUM(G21+F22)-7.94</f>
        <v>16837.348</v>
      </c>
      <c r="H22" s="70">
        <f>SUM(H21+G22)</f>
        <v>20550.570000000003</v>
      </c>
      <c r="I22" s="70">
        <f>SUM(I21+H22)</f>
        <v>21914.861000000004</v>
      </c>
      <c r="J22" s="70">
        <f>SUM(J21+I22)</f>
        <v>22024.169000000005</v>
      </c>
      <c r="K22" s="71">
        <f>SUM(K20+J22)</f>
        <v>22240.157000000007</v>
      </c>
      <c r="L22" s="71">
        <f aca="true" t="shared" si="8" ref="L22:T22">SUM(L20+K22)</f>
        <v>22401.975000000006</v>
      </c>
      <c r="M22" s="71">
        <f t="shared" si="8"/>
        <v>22613.163000000004</v>
      </c>
      <c r="N22" s="71">
        <f t="shared" si="8"/>
        <v>22793.481000000003</v>
      </c>
      <c r="O22" s="71">
        <f t="shared" si="8"/>
        <v>22993.149000000005</v>
      </c>
      <c r="P22" s="71">
        <f t="shared" si="8"/>
        <v>22829.197000000004</v>
      </c>
      <c r="Q22" s="71">
        <f t="shared" si="8"/>
        <v>22859.975000000002</v>
      </c>
      <c r="R22" s="71">
        <f t="shared" si="8"/>
        <v>22865.673000000003</v>
      </c>
      <c r="S22" s="71">
        <f t="shared" si="8"/>
        <v>22788.181000000004</v>
      </c>
      <c r="T22" s="71">
        <f t="shared" si="8"/>
        <v>22584.689000000006</v>
      </c>
      <c r="U22" s="71">
        <f>SUM(U20+T22)</f>
        <v>22375.617000000006</v>
      </c>
      <c r="V22" s="38"/>
      <c r="W22" s="32"/>
    </row>
    <row r="23" spans="1:23" ht="9.75" customHeight="1" hidden="1" thickBot="1">
      <c r="A23" s="28" t="s">
        <v>33</v>
      </c>
      <c r="B23" s="30" t="s">
        <v>5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9"/>
      <c r="O23" s="9"/>
      <c r="P23" s="9"/>
      <c r="Q23" s="9"/>
      <c r="R23" s="9"/>
      <c r="S23" s="9"/>
      <c r="T23" s="9"/>
      <c r="U23" s="14"/>
      <c r="V23" s="39"/>
      <c r="W23" s="33"/>
    </row>
    <row r="24" spans="1:23" ht="15" customHeight="1" hidden="1" thickBot="1">
      <c r="A24" s="28" t="s">
        <v>34</v>
      </c>
      <c r="B24" s="25" t="s">
        <v>18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9"/>
      <c r="O24" s="9"/>
      <c r="P24" s="9"/>
      <c r="Q24" s="9"/>
      <c r="R24" s="9"/>
      <c r="S24" s="9"/>
      <c r="T24" s="9"/>
      <c r="U24" s="14"/>
      <c r="V24" s="38"/>
      <c r="W24" s="34"/>
    </row>
    <row r="25" spans="1:23" ht="24" customHeight="1" hidden="1" thickBot="1">
      <c r="A25" s="29" t="s">
        <v>35</v>
      </c>
      <c r="B25" s="26" t="s">
        <v>37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17"/>
      <c r="O25" s="17"/>
      <c r="P25" s="17"/>
      <c r="Q25" s="17"/>
      <c r="R25" s="17"/>
      <c r="S25" s="17"/>
      <c r="T25" s="17"/>
      <c r="U25" s="18">
        <f>SUM(U21-U23)</f>
        <v>460.75599999999963</v>
      </c>
      <c r="V25" s="40"/>
      <c r="W25" s="35"/>
    </row>
    <row r="26" spans="1:23" ht="24" customHeight="1" hidden="1" thickBot="1">
      <c r="A26" s="29" t="s">
        <v>36</v>
      </c>
      <c r="B26" s="26" t="s">
        <v>19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17"/>
      <c r="O26" s="17"/>
      <c r="P26" s="17"/>
      <c r="Q26" s="17"/>
      <c r="R26" s="17"/>
      <c r="S26" s="17"/>
      <c r="T26" s="17"/>
      <c r="U26" s="18">
        <f>SUM(U22-U23)</f>
        <v>22375.617000000006</v>
      </c>
      <c r="V26" s="40"/>
      <c r="W26" s="35"/>
    </row>
    <row r="27" spans="14:23" ht="0.75" customHeight="1">
      <c r="N27" s="15"/>
      <c r="O27" s="15"/>
      <c r="P27" s="15"/>
      <c r="Q27" s="15"/>
      <c r="R27" s="15"/>
      <c r="S27" s="15"/>
      <c r="T27" s="15"/>
      <c r="U27" s="15"/>
      <c r="V27" s="15"/>
      <c r="W27" s="16"/>
    </row>
    <row r="29" ht="12.75" hidden="1"/>
    <row r="30" ht="12.75" hidden="1"/>
    <row r="31" ht="12.75" hidden="1"/>
    <row r="32" ht="12.75">
      <c r="B32" t="s">
        <v>58</v>
      </c>
    </row>
    <row r="36" ht="12.75" customHeight="1"/>
    <row r="37" ht="12.75" customHeight="1"/>
  </sheetData>
  <sheetProtection/>
  <mergeCells count="4">
    <mergeCell ref="B4:W4"/>
    <mergeCell ref="B5:W5"/>
    <mergeCell ref="B3:W3"/>
    <mergeCell ref="B2:V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2020-02-20T12:46:36Z</cp:lastPrinted>
  <dcterms:created xsi:type="dcterms:W3CDTF">2011-06-16T11:06:26Z</dcterms:created>
  <dcterms:modified xsi:type="dcterms:W3CDTF">2021-02-05T07:01:37Z</dcterms:modified>
  <cp:category/>
  <cp:version/>
  <cp:contentType/>
  <cp:contentStatus/>
</cp:coreProperties>
</file>